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Z:\Departamente\POR 2021-2027\Ghiduri\Ghiduri propuse spre aprobare-avizare\Ghid 1.4.2 lansare\Corigendum 2\Finale\"/>
    </mc:Choice>
  </mc:AlternateContent>
  <bookViews>
    <workbookView xWindow="-108" yWindow="-108" windowWidth="23256" windowHeight="12576" tabRatio="850" firstSheet="7" activeTab="12"/>
  </bookViews>
  <sheets>
    <sheet name="LIST" sheetId="30" state="hidden" r:id="rId1"/>
    <sheet name="0-Instructiuni" sheetId="31" r:id="rId2"/>
    <sheet name="01-Bilant " sheetId="32" r:id="rId3"/>
    <sheet name="02-CPP" sheetId="33" r:id="rId4"/>
    <sheet name="03-Intreprindere in dificultate" sheetId="34" r:id="rId5"/>
    <sheet name="04-Corelare Buget-Deviz" sheetId="35" r:id="rId6"/>
    <sheet name="05-Lista echipam&amp;Lucr" sheetId="36" r:id="rId7"/>
    <sheet name="06-Buget-Categorii si cheltuiel" sheetId="37" r:id="rId8"/>
    <sheet name="07-Proiectii_fin_investitie" sheetId="6" r:id="rId9"/>
    <sheet name="08-Rentabilitatea Investitiei" sheetId="42" r:id="rId10"/>
    <sheet name="09-Indicatori " sheetId="43" r:id="rId11"/>
    <sheet name="10- Export SMIS-A NU SE ANEXA!" sheetId="44" r:id="rId12"/>
    <sheet name="11- Buget Sintetic" sheetId="45" r:id="rId13"/>
  </sheets>
  <externalReferences>
    <externalReference r:id="rId14"/>
  </externalReferences>
  <definedNames>
    <definedName name="FDR">'[1]1-Inputuri'!$E$26</definedName>
    <definedName name="TVA">#REF!</definedName>
    <definedName name="_xlnm.Print_Area" localSheetId="2">'01-Bilant '!$A$1:$D$78</definedName>
    <definedName name="_xlnm.Print_Area" localSheetId="3">'02-CPP'!$A$1:$K$63</definedName>
    <definedName name="_xlnm.Print_Area" localSheetId="4">'03-Intreprindere in dificultate'!$A$1:$F$40</definedName>
    <definedName name="_xlnm.Print_Area" localSheetId="6">'05-Lista echipam&amp;Lucr'!$A$1:$U$112</definedName>
    <definedName name="_xlnm.Print_Area" localSheetId="8">'07-Proiectii_fin_investitie'!$A$1:$M$163</definedName>
    <definedName name="_xlnm.Print_Area" localSheetId="9">'08-Rentabilitatea Investitiei'!$A$1:$L$128</definedName>
    <definedName name="_xlnm.Print_Area" localSheetId="10">'09-Indicatori '!$C$2:$O$15</definedName>
    <definedName name="_xlnm.Print_Area" localSheetId="1">'0-Instructiuni'!$A$1:$N$55</definedName>
    <definedName name="_xlnm.Print_Area" localSheetId="12">'11- Buget Sintetic'!$A$1:$L$54</definedName>
  </definedNames>
  <calcPr calcId="162913"/>
</workbook>
</file>

<file path=xl/calcChain.xml><?xml version="1.0" encoding="utf-8"?>
<calcChain xmlns="http://schemas.openxmlformats.org/spreadsheetml/2006/main">
  <c r="B14" i="45" l="1"/>
  <c r="C14" i="45"/>
  <c r="E14" i="45"/>
  <c r="F14" i="45"/>
  <c r="G14" i="45"/>
  <c r="D14" i="45"/>
  <c r="I14" i="45"/>
  <c r="J14" i="45"/>
  <c r="H14" i="45"/>
  <c r="K14" i="45"/>
  <c r="L14" i="45"/>
  <c r="M14" i="45"/>
  <c r="B15" i="45"/>
  <c r="C15" i="45"/>
  <c r="E15" i="45"/>
  <c r="F15" i="45"/>
  <c r="G15" i="45"/>
  <c r="D15" i="45"/>
  <c r="I15" i="45"/>
  <c r="J15" i="45"/>
  <c r="H15" i="45"/>
  <c r="K15" i="45"/>
  <c r="L15" i="45"/>
  <c r="M15" i="45"/>
  <c r="B16" i="45"/>
  <c r="C16" i="45"/>
  <c r="E16" i="45"/>
  <c r="F16" i="45"/>
  <c r="G16" i="45"/>
  <c r="D16" i="45"/>
  <c r="I16" i="45"/>
  <c r="J16" i="45"/>
  <c r="H16" i="45"/>
  <c r="K16" i="45"/>
  <c r="L16" i="45"/>
  <c r="M16" i="45"/>
  <c r="B17" i="45"/>
  <c r="C17" i="45"/>
  <c r="E17" i="45"/>
  <c r="F17" i="45"/>
  <c r="G17" i="45"/>
  <c r="D17" i="45"/>
  <c r="I17" i="45"/>
  <c r="J17" i="45"/>
  <c r="H17" i="45"/>
  <c r="K17" i="45"/>
  <c r="L17" i="45"/>
  <c r="M17" i="45"/>
  <c r="B18" i="45"/>
  <c r="C18" i="45"/>
  <c r="E18" i="45"/>
  <c r="F18" i="45"/>
  <c r="G18" i="45"/>
  <c r="D18" i="45"/>
  <c r="I18" i="45"/>
  <c r="J18" i="45"/>
  <c r="H18" i="45"/>
  <c r="K18" i="45"/>
  <c r="L18" i="45"/>
  <c r="M18" i="45"/>
  <c r="B19" i="45"/>
  <c r="C19" i="45"/>
  <c r="E19" i="45"/>
  <c r="F19" i="45"/>
  <c r="G19" i="45"/>
  <c r="D19" i="45"/>
  <c r="I19" i="45"/>
  <c r="J19" i="45"/>
  <c r="H19" i="45"/>
  <c r="K19" i="45"/>
  <c r="L19" i="45"/>
  <c r="M19" i="45"/>
  <c r="B20" i="45"/>
  <c r="C20" i="45"/>
  <c r="E20" i="45"/>
  <c r="F20" i="45"/>
  <c r="G20" i="45"/>
  <c r="D20" i="45"/>
  <c r="I20" i="45"/>
  <c r="J20" i="45"/>
  <c r="H20" i="45"/>
  <c r="K20" i="45"/>
  <c r="L20" i="45"/>
  <c r="M20" i="45"/>
  <c r="B21" i="45"/>
  <c r="C21" i="45"/>
  <c r="E21" i="45"/>
  <c r="F21" i="45"/>
  <c r="G21" i="45"/>
  <c r="D21" i="45"/>
  <c r="I21" i="45"/>
  <c r="J21" i="45"/>
  <c r="H21" i="45"/>
  <c r="K21" i="45"/>
  <c r="L21" i="45"/>
  <c r="M21" i="45"/>
  <c r="B22" i="45"/>
  <c r="C22" i="45"/>
  <c r="E22" i="45"/>
  <c r="F22" i="45"/>
  <c r="G22" i="45"/>
  <c r="D22" i="45"/>
  <c r="I22" i="45"/>
  <c r="J22" i="45"/>
  <c r="H22" i="45"/>
  <c r="K22" i="45"/>
  <c r="L22" i="45"/>
  <c r="M22" i="45"/>
  <c r="B23" i="45"/>
  <c r="C23" i="45"/>
  <c r="E23" i="45"/>
  <c r="F23" i="45"/>
  <c r="G23" i="45"/>
  <c r="D23" i="45"/>
  <c r="I23" i="45"/>
  <c r="J23" i="45"/>
  <c r="H23" i="45"/>
  <c r="K23" i="45"/>
  <c r="L23" i="45"/>
  <c r="M23" i="45"/>
  <c r="B24" i="45"/>
  <c r="C24" i="45"/>
  <c r="E24" i="45"/>
  <c r="F24" i="45"/>
  <c r="G24" i="45"/>
  <c r="D24" i="45"/>
  <c r="I24" i="45"/>
  <c r="J24" i="45"/>
  <c r="H24" i="45"/>
  <c r="K24" i="45"/>
  <c r="L24" i="45"/>
  <c r="M24" i="45"/>
  <c r="B25" i="45"/>
  <c r="C25" i="45"/>
  <c r="E25" i="45"/>
  <c r="F25" i="45"/>
  <c r="G25" i="45"/>
  <c r="D25" i="45"/>
  <c r="I25" i="45"/>
  <c r="J25" i="45"/>
  <c r="H25" i="45"/>
  <c r="K25" i="45"/>
  <c r="L25" i="45"/>
  <c r="M25" i="45"/>
  <c r="B26" i="45"/>
  <c r="C26" i="45"/>
  <c r="E26" i="45"/>
  <c r="F26" i="45"/>
  <c r="G26" i="45"/>
  <c r="D26" i="45"/>
  <c r="I26" i="45"/>
  <c r="J26" i="45"/>
  <c r="H26" i="45"/>
  <c r="K26" i="45"/>
  <c r="L26" i="45"/>
  <c r="M26" i="45"/>
  <c r="B27" i="45"/>
  <c r="C27" i="45"/>
  <c r="E27" i="45"/>
  <c r="F27" i="45"/>
  <c r="G27" i="45"/>
  <c r="D27" i="45"/>
  <c r="I27" i="45"/>
  <c r="J27" i="45"/>
  <c r="H27" i="45"/>
  <c r="K27" i="45"/>
  <c r="L27" i="45"/>
  <c r="M27" i="45"/>
  <c r="B28" i="45"/>
  <c r="C28" i="45"/>
  <c r="E28" i="45"/>
  <c r="F28" i="45"/>
  <c r="G28" i="45"/>
  <c r="D28" i="45"/>
  <c r="I28" i="45"/>
  <c r="J28" i="45"/>
  <c r="H28" i="45"/>
  <c r="K28" i="45"/>
  <c r="L28" i="45"/>
  <c r="M28" i="45"/>
  <c r="B29" i="45"/>
  <c r="C29" i="45"/>
  <c r="E29" i="45"/>
  <c r="F29" i="45"/>
  <c r="G29" i="45"/>
  <c r="D29" i="45"/>
  <c r="I29" i="45"/>
  <c r="J29" i="45"/>
  <c r="H29" i="45"/>
  <c r="K29" i="45"/>
  <c r="L29" i="45"/>
  <c r="M29" i="45"/>
  <c r="B30" i="45"/>
  <c r="C30" i="45"/>
  <c r="E30" i="45"/>
  <c r="F30" i="45"/>
  <c r="G30" i="45"/>
  <c r="D30" i="45"/>
  <c r="I30" i="45"/>
  <c r="J30" i="45"/>
  <c r="H30" i="45"/>
  <c r="K30" i="45"/>
  <c r="L30" i="45"/>
  <c r="M30" i="45"/>
  <c r="B31" i="45"/>
  <c r="C31" i="45"/>
  <c r="E31" i="45"/>
  <c r="F31" i="45"/>
  <c r="G31" i="45"/>
  <c r="D31" i="45"/>
  <c r="I31" i="45"/>
  <c r="J31" i="45"/>
  <c r="H31" i="45"/>
  <c r="K31" i="45"/>
  <c r="L31" i="45"/>
  <c r="M31" i="45"/>
  <c r="B32" i="45"/>
  <c r="C32" i="45"/>
  <c r="E32" i="45"/>
  <c r="F32" i="45"/>
  <c r="G32" i="45"/>
  <c r="D32" i="45"/>
  <c r="I32" i="45"/>
  <c r="J32" i="45"/>
  <c r="H32" i="45"/>
  <c r="K32" i="45"/>
  <c r="L32" i="45"/>
  <c r="M32" i="45"/>
  <c r="B33" i="45"/>
  <c r="C33" i="45"/>
  <c r="E33" i="45"/>
  <c r="F33" i="45"/>
  <c r="G33" i="45"/>
  <c r="D33" i="45"/>
  <c r="I33" i="45"/>
  <c r="J33" i="45"/>
  <c r="H33" i="45"/>
  <c r="K33" i="45"/>
  <c r="L33" i="45"/>
  <c r="M33" i="45"/>
  <c r="B34" i="45"/>
  <c r="C34" i="45"/>
  <c r="E34" i="45"/>
  <c r="F34" i="45"/>
  <c r="G34" i="45"/>
  <c r="D34" i="45"/>
  <c r="I34" i="45"/>
  <c r="J34" i="45"/>
  <c r="H34" i="45"/>
  <c r="K34" i="45"/>
  <c r="L34" i="45"/>
  <c r="M34" i="45"/>
  <c r="B35" i="45"/>
  <c r="C35" i="45"/>
  <c r="E35" i="45"/>
  <c r="F35" i="45"/>
  <c r="G35" i="45"/>
  <c r="D35" i="45"/>
  <c r="I35" i="45"/>
  <c r="J35" i="45"/>
  <c r="H35" i="45"/>
  <c r="K35" i="45"/>
  <c r="L35" i="45"/>
  <c r="M35" i="45"/>
  <c r="B36" i="45"/>
  <c r="C36" i="45"/>
  <c r="E36" i="45"/>
  <c r="F36" i="45"/>
  <c r="G36" i="45"/>
  <c r="D36" i="45"/>
  <c r="I36" i="45"/>
  <c r="J36" i="45"/>
  <c r="H36" i="45"/>
  <c r="K36" i="45"/>
  <c r="L36" i="45"/>
  <c r="M36" i="45"/>
  <c r="B37" i="45"/>
  <c r="C37" i="45"/>
  <c r="E37" i="45"/>
  <c r="F37" i="45"/>
  <c r="G37" i="45"/>
  <c r="D37" i="45"/>
  <c r="I37" i="45"/>
  <c r="J37" i="45"/>
  <c r="H37" i="45"/>
  <c r="K37" i="45"/>
  <c r="L37" i="45"/>
  <c r="M37" i="45"/>
  <c r="B38" i="45"/>
  <c r="C38" i="45"/>
  <c r="E38" i="45"/>
  <c r="F38" i="45"/>
  <c r="G38" i="45"/>
  <c r="D38" i="45"/>
  <c r="I38" i="45"/>
  <c r="J38" i="45"/>
  <c r="H38" i="45"/>
  <c r="K38" i="45"/>
  <c r="L38" i="45"/>
  <c r="M38" i="45"/>
  <c r="B39" i="45"/>
  <c r="C39" i="45"/>
  <c r="E39" i="45"/>
  <c r="F39" i="45"/>
  <c r="G39" i="45"/>
  <c r="D39" i="45"/>
  <c r="I39" i="45"/>
  <c r="J39" i="45"/>
  <c r="H39" i="45"/>
  <c r="K39" i="45"/>
  <c r="L39" i="45"/>
  <c r="M39" i="45"/>
  <c r="B40" i="45"/>
  <c r="C40" i="45"/>
  <c r="E40" i="45"/>
  <c r="F40" i="45"/>
  <c r="G40" i="45"/>
  <c r="D40" i="45"/>
  <c r="I40" i="45"/>
  <c r="J40" i="45"/>
  <c r="H40" i="45"/>
  <c r="K40" i="45"/>
  <c r="L40" i="45"/>
  <c r="M40" i="45"/>
  <c r="B41" i="45"/>
  <c r="C41" i="45"/>
  <c r="E41" i="45"/>
  <c r="F41" i="45"/>
  <c r="G41" i="45"/>
  <c r="D41" i="45"/>
  <c r="I41" i="45"/>
  <c r="J41" i="45"/>
  <c r="H41" i="45"/>
  <c r="K41" i="45"/>
  <c r="L41" i="45"/>
  <c r="M41" i="45"/>
  <c r="B42" i="45"/>
  <c r="C42" i="45"/>
  <c r="E42" i="45"/>
  <c r="F42" i="45"/>
  <c r="G42" i="45"/>
  <c r="D42" i="45"/>
  <c r="I42" i="45"/>
  <c r="J42" i="45"/>
  <c r="H42" i="45"/>
  <c r="K42" i="45"/>
  <c r="L42" i="45"/>
  <c r="M42" i="45"/>
  <c r="B43" i="45"/>
  <c r="C43" i="45"/>
  <c r="E43" i="45"/>
  <c r="F43" i="45"/>
  <c r="G43" i="45"/>
  <c r="D43" i="45"/>
  <c r="I43" i="45"/>
  <c r="J43" i="45"/>
  <c r="H43" i="45"/>
  <c r="K43" i="45"/>
  <c r="L43" i="45"/>
  <c r="M43" i="45"/>
  <c r="B44" i="45"/>
  <c r="C44" i="45"/>
  <c r="E44" i="45"/>
  <c r="F44" i="45"/>
  <c r="G44" i="45"/>
  <c r="D44" i="45"/>
  <c r="I44" i="45"/>
  <c r="J44" i="45"/>
  <c r="H44" i="45"/>
  <c r="K44" i="45"/>
  <c r="L44" i="45"/>
  <c r="M44" i="45"/>
  <c r="B45" i="45"/>
  <c r="C45" i="45"/>
  <c r="E45" i="45"/>
  <c r="F45" i="45"/>
  <c r="G45" i="45"/>
  <c r="D45" i="45"/>
  <c r="I45" i="45"/>
  <c r="J45" i="45"/>
  <c r="H45" i="45"/>
  <c r="K45" i="45"/>
  <c r="L45" i="45"/>
  <c r="M45" i="45"/>
  <c r="B46" i="45"/>
  <c r="C46" i="45"/>
  <c r="E46" i="45"/>
  <c r="F46" i="45"/>
  <c r="G46" i="45"/>
  <c r="D46" i="45"/>
  <c r="I46" i="45"/>
  <c r="J46" i="45"/>
  <c r="H46" i="45"/>
  <c r="K46" i="45"/>
  <c r="L46" i="45"/>
  <c r="M46" i="45"/>
  <c r="B47" i="45"/>
  <c r="C47" i="45"/>
  <c r="E47" i="45"/>
  <c r="F47" i="45"/>
  <c r="G47" i="45"/>
  <c r="D47" i="45"/>
  <c r="I47" i="45"/>
  <c r="J47" i="45"/>
  <c r="H47" i="45"/>
  <c r="K47" i="45"/>
  <c r="L47" i="45"/>
  <c r="M47" i="45"/>
  <c r="B48" i="45"/>
  <c r="C48" i="45"/>
  <c r="E48" i="45"/>
  <c r="F48" i="45"/>
  <c r="G48" i="45"/>
  <c r="D48" i="45"/>
  <c r="I48" i="45"/>
  <c r="J48" i="45"/>
  <c r="H48" i="45"/>
  <c r="K48" i="45"/>
  <c r="L48" i="45"/>
  <c r="M48" i="45"/>
  <c r="B49" i="45"/>
  <c r="C49" i="45"/>
  <c r="E49" i="45"/>
  <c r="F49" i="45"/>
  <c r="G49" i="45"/>
  <c r="D49" i="45"/>
  <c r="I49" i="45"/>
  <c r="J49" i="45"/>
  <c r="H49" i="45"/>
  <c r="K49" i="45"/>
  <c r="L49" i="45"/>
  <c r="M49" i="45"/>
  <c r="B50" i="45"/>
  <c r="C50" i="45"/>
  <c r="E50" i="45"/>
  <c r="F50" i="45"/>
  <c r="G50" i="45"/>
  <c r="D50" i="45"/>
  <c r="I50" i="45"/>
  <c r="J50" i="45"/>
  <c r="H50" i="45"/>
  <c r="K50" i="45"/>
  <c r="L50" i="45"/>
  <c r="M50" i="45"/>
  <c r="B51" i="45"/>
  <c r="C51" i="45"/>
  <c r="E51" i="45"/>
  <c r="F51" i="45"/>
  <c r="G51" i="45"/>
  <c r="D51" i="45"/>
  <c r="I51" i="45"/>
  <c r="J51" i="45"/>
  <c r="H51" i="45"/>
  <c r="K51" i="45"/>
  <c r="L51" i="45"/>
  <c r="M51" i="45"/>
  <c r="B52" i="45"/>
  <c r="C52" i="45"/>
  <c r="E52" i="45"/>
  <c r="F52" i="45"/>
  <c r="G52" i="45"/>
  <c r="D52" i="45"/>
  <c r="I52" i="45"/>
  <c r="J52" i="45"/>
  <c r="H52" i="45"/>
  <c r="K52" i="45"/>
  <c r="L52" i="45"/>
  <c r="M52" i="45"/>
  <c r="M13" i="45"/>
  <c r="K13" i="45"/>
  <c r="J13" i="45"/>
  <c r="I13" i="45"/>
  <c r="G13" i="45"/>
  <c r="F13" i="45"/>
  <c r="E13" i="45"/>
  <c r="C13" i="45"/>
  <c r="B13" i="45"/>
  <c r="P20" i="36"/>
  <c r="P21" i="36"/>
  <c r="P22" i="36"/>
  <c r="P23" i="36"/>
  <c r="P24" i="36"/>
  <c r="P25" i="36"/>
  <c r="P26" i="36"/>
  <c r="P19" i="36"/>
  <c r="S20" i="36"/>
  <c r="S21" i="36"/>
  <c r="S22" i="36"/>
  <c r="S23" i="36"/>
  <c r="S24" i="36"/>
  <c r="S25" i="36"/>
  <c r="S26" i="36"/>
  <c r="S19" i="36"/>
  <c r="P28" i="36"/>
  <c r="P29" i="36"/>
  <c r="P30" i="36"/>
  <c r="P31" i="36"/>
  <c r="P32" i="36"/>
  <c r="P33" i="36"/>
  <c r="P34" i="36"/>
  <c r="P35" i="36"/>
  <c r="P27" i="36"/>
  <c r="S28" i="36"/>
  <c r="S29" i="36"/>
  <c r="S30" i="36"/>
  <c r="S31" i="36"/>
  <c r="S32" i="36"/>
  <c r="S33" i="36"/>
  <c r="S34" i="36"/>
  <c r="S35" i="36"/>
  <c r="S27" i="36"/>
  <c r="P89" i="36"/>
  <c r="S89" i="36"/>
  <c r="T89" i="36"/>
  <c r="S102" i="36"/>
  <c r="P102" i="36"/>
  <c r="T102" i="36"/>
  <c r="S103" i="36"/>
  <c r="P103" i="36"/>
  <c r="T103" i="36"/>
  <c r="S104" i="36"/>
  <c r="P104" i="36"/>
  <c r="T104" i="36"/>
  <c r="S105" i="36"/>
  <c r="P105" i="36"/>
  <c r="T105" i="36"/>
  <c r="S106" i="36"/>
  <c r="P106" i="36"/>
  <c r="T106" i="36"/>
  <c r="T101" i="36"/>
  <c r="J31" i="37"/>
  <c r="P107" i="36"/>
  <c r="S107" i="36"/>
  <c r="T107" i="36"/>
  <c r="J33" i="37"/>
  <c r="I11" i="37"/>
  <c r="I3" i="37"/>
  <c r="S90" i="36"/>
  <c r="I27" i="37"/>
  <c r="S101" i="36"/>
  <c r="I31" i="37"/>
  <c r="S38" i="36"/>
  <c r="S39" i="36"/>
  <c r="S40" i="36"/>
  <c r="S41" i="36"/>
  <c r="S42" i="36"/>
  <c r="S43" i="36"/>
  <c r="S44" i="36"/>
  <c r="S45" i="36"/>
  <c r="S46" i="36"/>
  <c r="S47" i="36"/>
  <c r="S48" i="36"/>
  <c r="S49" i="36"/>
  <c r="S50" i="36"/>
  <c r="S51" i="36"/>
  <c r="S52" i="36"/>
  <c r="S53" i="36"/>
  <c r="S54" i="36"/>
  <c r="S55" i="36"/>
  <c r="S56" i="36"/>
  <c r="S57" i="36"/>
  <c r="S58" i="36"/>
  <c r="S37" i="36"/>
  <c r="I4" i="37"/>
  <c r="S61" i="36"/>
  <c r="S62" i="36"/>
  <c r="S63" i="36"/>
  <c r="S64" i="36"/>
  <c r="S65" i="36"/>
  <c r="S66" i="36"/>
  <c r="S67" i="36"/>
  <c r="S68" i="36"/>
  <c r="S69" i="36"/>
  <c r="S70" i="36"/>
  <c r="S60" i="36"/>
  <c r="I5" i="37"/>
  <c r="S8" i="36"/>
  <c r="I6" i="37"/>
  <c r="S9" i="36"/>
  <c r="I7" i="37"/>
  <c r="S10" i="36"/>
  <c r="I8" i="37"/>
  <c r="S11" i="36"/>
  <c r="I9" i="37"/>
  <c r="S12" i="36"/>
  <c r="I10" i="37"/>
  <c r="S14" i="36"/>
  <c r="I12" i="37"/>
  <c r="S15" i="36"/>
  <c r="I13" i="37"/>
  <c r="S16" i="36"/>
  <c r="I14" i="37"/>
  <c r="S74" i="36"/>
  <c r="I15" i="37"/>
  <c r="S75" i="36"/>
  <c r="I16" i="37"/>
  <c r="S76" i="36"/>
  <c r="I17" i="37"/>
  <c r="S77" i="36"/>
  <c r="I18" i="37"/>
  <c r="S78" i="36"/>
  <c r="I19" i="37"/>
  <c r="S79" i="36"/>
  <c r="I20" i="37"/>
  <c r="S81" i="36"/>
  <c r="I21" i="37"/>
  <c r="S82" i="36"/>
  <c r="I22" i="37"/>
  <c r="S83" i="36"/>
  <c r="I23" i="37"/>
  <c r="S84" i="36"/>
  <c r="I24" i="37"/>
  <c r="S85" i="36"/>
  <c r="I25" i="37"/>
  <c r="S86" i="36"/>
  <c r="I26" i="37"/>
  <c r="S91" i="36"/>
  <c r="I28" i="37"/>
  <c r="S93" i="36"/>
  <c r="I29" i="37"/>
  <c r="S94" i="36"/>
  <c r="I30" i="37"/>
  <c r="S87" i="36"/>
  <c r="I32" i="37"/>
  <c r="I33" i="37"/>
  <c r="S96" i="36"/>
  <c r="I34" i="37"/>
  <c r="S97" i="36"/>
  <c r="I35" i="37"/>
  <c r="S98" i="36"/>
  <c r="I36" i="37"/>
  <c r="S99" i="36"/>
  <c r="I37" i="37"/>
  <c r="S100" i="36"/>
  <c r="I38" i="37"/>
  <c r="I39" i="37"/>
  <c r="C45" i="37"/>
  <c r="R19" i="36"/>
  <c r="H11" i="37"/>
  <c r="R27" i="36"/>
  <c r="H3" i="37"/>
  <c r="H27" i="37"/>
  <c r="R101" i="36"/>
  <c r="H31" i="37"/>
  <c r="R37" i="36"/>
  <c r="H4" i="37"/>
  <c r="R60" i="36"/>
  <c r="H5" i="37"/>
  <c r="H6" i="37"/>
  <c r="H7" i="37"/>
  <c r="H8" i="37"/>
  <c r="H9" i="37"/>
  <c r="H10" i="37"/>
  <c r="H12" i="37"/>
  <c r="H13" i="37"/>
  <c r="H14" i="37"/>
  <c r="H15" i="37"/>
  <c r="H16" i="37"/>
  <c r="H17" i="37"/>
  <c r="H18" i="37"/>
  <c r="H19" i="37"/>
  <c r="H20" i="37"/>
  <c r="H21" i="37"/>
  <c r="H22" i="37"/>
  <c r="H23" i="37"/>
  <c r="H24" i="37"/>
  <c r="H25" i="37"/>
  <c r="H26" i="37"/>
  <c r="H28" i="37"/>
  <c r="H29" i="37"/>
  <c r="H30" i="37"/>
  <c r="H32" i="37"/>
  <c r="H33" i="37"/>
  <c r="H34" i="37"/>
  <c r="H35" i="37"/>
  <c r="H36" i="37"/>
  <c r="H37" i="37"/>
  <c r="H38" i="37"/>
  <c r="H39" i="37"/>
  <c r="I53" i="45"/>
  <c r="O19" i="36"/>
  <c r="E11" i="37"/>
  <c r="O27" i="36"/>
  <c r="E3" i="37"/>
  <c r="E27" i="37"/>
  <c r="E33" i="37"/>
  <c r="F33" i="37"/>
  <c r="K53" i="45"/>
  <c r="K54" i="45"/>
  <c r="J53" i="45"/>
  <c r="J54" i="45"/>
  <c r="H13" i="45"/>
  <c r="H53" i="45"/>
  <c r="G53" i="45"/>
  <c r="G54" i="45"/>
  <c r="F53" i="45"/>
  <c r="F54" i="45"/>
  <c r="D13" i="45"/>
  <c r="D44" i="6"/>
  <c r="C9" i="42"/>
  <c r="B62" i="42"/>
  <c r="E37" i="42"/>
  <c r="E36" i="42"/>
  <c r="E39" i="42"/>
  <c r="E44" i="42"/>
  <c r="E47" i="42"/>
  <c r="E52" i="42"/>
  <c r="E55" i="42"/>
  <c r="E60" i="42"/>
  <c r="D45" i="6"/>
  <c r="D46" i="6"/>
  <c r="D47" i="6"/>
  <c r="E48" i="6"/>
  <c r="E44" i="6"/>
  <c r="D9" i="42"/>
  <c r="E152" i="6"/>
  <c r="E153" i="6"/>
  <c r="E154" i="6"/>
  <c r="E155" i="6"/>
  <c r="E156" i="6"/>
  <c r="D19" i="42"/>
  <c r="E133" i="6"/>
  <c r="E134" i="6"/>
  <c r="D20" i="42"/>
  <c r="E45" i="6"/>
  <c r="E46" i="6"/>
  <c r="E47" i="6"/>
  <c r="F48" i="6"/>
  <c r="F44" i="6"/>
  <c r="E9" i="42"/>
  <c r="F152" i="6"/>
  <c r="F153" i="6"/>
  <c r="F154" i="6"/>
  <c r="F155" i="6"/>
  <c r="F156" i="6"/>
  <c r="E19" i="42"/>
  <c r="F45" i="6"/>
  <c r="F46" i="6"/>
  <c r="F47" i="6"/>
  <c r="G48" i="6"/>
  <c r="G44" i="6"/>
  <c r="F9" i="42"/>
  <c r="G152" i="6"/>
  <c r="G153" i="6"/>
  <c r="G154" i="6"/>
  <c r="G155" i="6"/>
  <c r="G156" i="6"/>
  <c r="F19" i="42"/>
  <c r="G133" i="6"/>
  <c r="G134" i="6"/>
  <c r="F20" i="42"/>
  <c r="G45" i="6"/>
  <c r="G46" i="6"/>
  <c r="G47" i="6"/>
  <c r="H48" i="6"/>
  <c r="H44" i="6"/>
  <c r="G9" i="42"/>
  <c r="H152" i="6"/>
  <c r="H153" i="6"/>
  <c r="H156" i="6"/>
  <c r="G19" i="42"/>
  <c r="H45" i="6"/>
  <c r="H46" i="6"/>
  <c r="H47" i="6"/>
  <c r="I48" i="6"/>
  <c r="I44" i="6"/>
  <c r="H9" i="42"/>
  <c r="I152" i="6"/>
  <c r="I153" i="6"/>
  <c r="I156" i="6"/>
  <c r="H19" i="42"/>
  <c r="I45" i="6"/>
  <c r="I46" i="6"/>
  <c r="I47" i="6"/>
  <c r="J48" i="6"/>
  <c r="J44" i="6"/>
  <c r="I9" i="42"/>
  <c r="J152" i="6"/>
  <c r="J153" i="6"/>
  <c r="J156" i="6"/>
  <c r="I19" i="42"/>
  <c r="J45" i="6"/>
  <c r="J46" i="6"/>
  <c r="J47" i="6"/>
  <c r="K48" i="6"/>
  <c r="K44" i="6"/>
  <c r="J9" i="42"/>
  <c r="K152" i="6"/>
  <c r="K153" i="6"/>
  <c r="K156" i="6"/>
  <c r="J19" i="42"/>
  <c r="K45" i="6"/>
  <c r="K46" i="6"/>
  <c r="K47" i="6"/>
  <c r="L48" i="6"/>
  <c r="L44" i="6"/>
  <c r="K9" i="42"/>
  <c r="L152" i="6"/>
  <c r="L153" i="6"/>
  <c r="L156" i="6"/>
  <c r="K19" i="42"/>
  <c r="L45" i="6"/>
  <c r="L46" i="6"/>
  <c r="L47" i="6"/>
  <c r="M48" i="6"/>
  <c r="M44" i="6"/>
  <c r="L9" i="42"/>
  <c r="M152" i="6"/>
  <c r="M153" i="6"/>
  <c r="M156" i="6"/>
  <c r="L19" i="42"/>
  <c r="E101" i="36"/>
  <c r="J8" i="36"/>
  <c r="B6" i="33"/>
  <c r="B18" i="33"/>
  <c r="B37" i="33"/>
  <c r="B29" i="33"/>
  <c r="B41" i="33"/>
  <c r="C29" i="33"/>
  <c r="C41" i="33"/>
  <c r="D29" i="33"/>
  <c r="D41" i="33"/>
  <c r="E29" i="33"/>
  <c r="E41" i="33"/>
  <c r="F29" i="33"/>
  <c r="F41" i="33"/>
  <c r="G29" i="33"/>
  <c r="G41" i="33"/>
  <c r="H29" i="33"/>
  <c r="H41" i="33"/>
  <c r="I29" i="33"/>
  <c r="I41" i="33"/>
  <c r="J29" i="33"/>
  <c r="J41" i="33"/>
  <c r="K29" i="33"/>
  <c r="K41" i="33"/>
  <c r="C6" i="33"/>
  <c r="C18" i="33"/>
  <c r="C37" i="33"/>
  <c r="D6" i="33"/>
  <c r="D18" i="33"/>
  <c r="D37" i="33"/>
  <c r="E6" i="33"/>
  <c r="G165" i="6"/>
  <c r="E37" i="33"/>
  <c r="F6" i="33"/>
  <c r="F18" i="33"/>
  <c r="F37" i="33"/>
  <c r="G6" i="33"/>
  <c r="I165" i="6"/>
  <c r="G37" i="33"/>
  <c r="H6" i="33"/>
  <c r="H18" i="33"/>
  <c r="H37" i="33"/>
  <c r="H43" i="33"/>
  <c r="I6" i="33"/>
  <c r="I18" i="33"/>
  <c r="I37" i="33"/>
  <c r="J6" i="33"/>
  <c r="J18" i="33"/>
  <c r="J37" i="33"/>
  <c r="K6" i="33"/>
  <c r="M165" i="6"/>
  <c r="K37" i="33"/>
  <c r="M93" i="36"/>
  <c r="M61" i="36"/>
  <c r="F23" i="34"/>
  <c r="D97" i="6"/>
  <c r="D98" i="6"/>
  <c r="E97" i="6"/>
  <c r="E98" i="6"/>
  <c r="F97" i="6"/>
  <c r="F98" i="6"/>
  <c r="G97" i="6"/>
  <c r="G98" i="6"/>
  <c r="H97" i="6"/>
  <c r="H98" i="6"/>
  <c r="I97" i="6"/>
  <c r="I98" i="6"/>
  <c r="J97" i="6"/>
  <c r="J98" i="6"/>
  <c r="K97" i="6"/>
  <c r="K98" i="6"/>
  <c r="L97" i="6"/>
  <c r="L98" i="6"/>
  <c r="M97" i="6"/>
  <c r="M98" i="6"/>
  <c r="C98" i="6"/>
  <c r="J14" i="36"/>
  <c r="P97" i="36"/>
  <c r="F111" i="36"/>
  <c r="F33" i="42"/>
  <c r="F34" i="42"/>
  <c r="F35" i="42"/>
  <c r="F36" i="42"/>
  <c r="F37" i="42"/>
  <c r="F38" i="42"/>
  <c r="F39" i="42"/>
  <c r="F40" i="42"/>
  <c r="F41" i="42"/>
  <c r="F42" i="42"/>
  <c r="F43" i="42"/>
  <c r="F44" i="42"/>
  <c r="F45" i="42"/>
  <c r="F46" i="42"/>
  <c r="F47" i="42"/>
  <c r="F48" i="42"/>
  <c r="F49" i="42"/>
  <c r="F50" i="42"/>
  <c r="F51" i="42"/>
  <c r="F52" i="42"/>
  <c r="F53" i="42"/>
  <c r="F54" i="42"/>
  <c r="F55" i="42"/>
  <c r="F56" i="42"/>
  <c r="F57" i="42"/>
  <c r="F58" i="42"/>
  <c r="F59" i="42"/>
  <c r="F60" i="42"/>
  <c r="F61" i="42"/>
  <c r="F32" i="42"/>
  <c r="D84" i="6"/>
  <c r="E84" i="6"/>
  <c r="F84" i="6"/>
  <c r="G84" i="6"/>
  <c r="C84" i="6"/>
  <c r="D152" i="6"/>
  <c r="D153" i="6"/>
  <c r="D154" i="6"/>
  <c r="D155" i="6"/>
  <c r="D156" i="6"/>
  <c r="D55" i="6"/>
  <c r="D64" i="6"/>
  <c r="D67" i="6"/>
  <c r="D76" i="6"/>
  <c r="D88" i="6"/>
  <c r="E88" i="6"/>
  <c r="F88" i="6"/>
  <c r="G88" i="6"/>
  <c r="H88" i="6"/>
  <c r="I88" i="6"/>
  <c r="J88" i="6"/>
  <c r="K88" i="6"/>
  <c r="L88" i="6"/>
  <c r="M88" i="6"/>
  <c r="C88" i="6"/>
  <c r="E55" i="6"/>
  <c r="E15" i="6"/>
  <c r="E115" i="6"/>
  <c r="E64" i="6"/>
  <c r="E67" i="6"/>
  <c r="E76" i="6"/>
  <c r="F55" i="6"/>
  <c r="F64" i="6"/>
  <c r="F67" i="6"/>
  <c r="F27" i="6"/>
  <c r="F127" i="6"/>
  <c r="F76" i="6"/>
  <c r="G55" i="6"/>
  <c r="G64" i="6"/>
  <c r="G67" i="6"/>
  <c r="G76" i="6"/>
  <c r="H55" i="6"/>
  <c r="H64" i="6"/>
  <c r="H67" i="6"/>
  <c r="H27" i="6"/>
  <c r="H127" i="6"/>
  <c r="D27" i="6"/>
  <c r="D127" i="6"/>
  <c r="E27" i="6"/>
  <c r="E127" i="6"/>
  <c r="G27" i="6"/>
  <c r="G127" i="6"/>
  <c r="I67" i="6"/>
  <c r="I27" i="6"/>
  <c r="I127" i="6"/>
  <c r="J67" i="6"/>
  <c r="J27" i="6"/>
  <c r="J127" i="6"/>
  <c r="K67" i="6"/>
  <c r="K27" i="6"/>
  <c r="K127" i="6"/>
  <c r="L67" i="6"/>
  <c r="L27" i="6"/>
  <c r="L127" i="6"/>
  <c r="M67" i="6"/>
  <c r="M27" i="6"/>
  <c r="M127" i="6"/>
  <c r="C127" i="6"/>
  <c r="H76" i="6"/>
  <c r="I76" i="6"/>
  <c r="J76" i="6"/>
  <c r="K76" i="6"/>
  <c r="L76" i="6"/>
  <c r="M76" i="6"/>
  <c r="C76" i="6"/>
  <c r="H89" i="6"/>
  <c r="I55" i="6"/>
  <c r="I64" i="6"/>
  <c r="I89" i="6"/>
  <c r="J55" i="6"/>
  <c r="J15" i="6"/>
  <c r="J115" i="6"/>
  <c r="J64" i="6"/>
  <c r="J89" i="6"/>
  <c r="K55" i="6"/>
  <c r="K64" i="6"/>
  <c r="K89" i="6"/>
  <c r="L55" i="6"/>
  <c r="L64" i="6"/>
  <c r="L36" i="6"/>
  <c r="L136" i="6"/>
  <c r="L89" i="6"/>
  <c r="M55" i="6"/>
  <c r="M64" i="6"/>
  <c r="M24" i="6"/>
  <c r="M124" i="6"/>
  <c r="M89" i="6"/>
  <c r="D141" i="6"/>
  <c r="D142" i="6"/>
  <c r="D143" i="6"/>
  <c r="D144" i="6"/>
  <c r="D146" i="6"/>
  <c r="D148" i="6"/>
  <c r="E146" i="6"/>
  <c r="E148" i="6"/>
  <c r="F146" i="6"/>
  <c r="F148" i="6"/>
  <c r="G146" i="6"/>
  <c r="G148" i="6"/>
  <c r="H146" i="6"/>
  <c r="H148" i="6"/>
  <c r="I146" i="6"/>
  <c r="I148" i="6"/>
  <c r="J146" i="6"/>
  <c r="J148" i="6"/>
  <c r="K146" i="6"/>
  <c r="K148" i="6"/>
  <c r="L146" i="6"/>
  <c r="L148" i="6"/>
  <c r="M146" i="6"/>
  <c r="M148" i="6"/>
  <c r="C148" i="6"/>
  <c r="D15" i="6"/>
  <c r="D24" i="6"/>
  <c r="D36" i="6"/>
  <c r="E24" i="6"/>
  <c r="E36" i="6"/>
  <c r="E141" i="6"/>
  <c r="E142" i="6"/>
  <c r="E143" i="6"/>
  <c r="F15" i="6"/>
  <c r="F24" i="6"/>
  <c r="F36" i="6"/>
  <c r="F141" i="6"/>
  <c r="F142" i="6"/>
  <c r="F143" i="6"/>
  <c r="G15" i="6"/>
  <c r="G24" i="6"/>
  <c r="G36" i="6"/>
  <c r="G141" i="6"/>
  <c r="G142" i="6"/>
  <c r="G143" i="6"/>
  <c r="G144" i="6"/>
  <c r="G149" i="6"/>
  <c r="G157" i="6"/>
  <c r="G159" i="6"/>
  <c r="H15" i="6"/>
  <c r="H24" i="6"/>
  <c r="H36" i="6"/>
  <c r="H149" i="6"/>
  <c r="H157" i="6"/>
  <c r="H159" i="6"/>
  <c r="I15" i="6"/>
  <c r="I24" i="6"/>
  <c r="I36" i="6"/>
  <c r="I149" i="6"/>
  <c r="J24" i="6"/>
  <c r="J36" i="6"/>
  <c r="J149" i="6"/>
  <c r="K15" i="6"/>
  <c r="K24" i="6"/>
  <c r="K36" i="6"/>
  <c r="K149" i="6"/>
  <c r="L15" i="6"/>
  <c r="L24" i="6"/>
  <c r="L149" i="6"/>
  <c r="M15" i="6"/>
  <c r="M36" i="6"/>
  <c r="M149" i="6"/>
  <c r="D133" i="6"/>
  <c r="D134" i="6"/>
  <c r="C20" i="42"/>
  <c r="D14" i="42"/>
  <c r="E14" i="42"/>
  <c r="F14" i="42"/>
  <c r="G14" i="42"/>
  <c r="H14" i="42"/>
  <c r="I14" i="42"/>
  <c r="J14" i="42"/>
  <c r="K14" i="42"/>
  <c r="L14" i="42"/>
  <c r="F133" i="6"/>
  <c r="F134" i="6"/>
  <c r="E20" i="42"/>
  <c r="H133" i="6"/>
  <c r="H134" i="6"/>
  <c r="G20" i="42"/>
  <c r="I133" i="6"/>
  <c r="I134" i="6"/>
  <c r="H20" i="42"/>
  <c r="J134" i="6"/>
  <c r="K134" i="6"/>
  <c r="L134" i="6"/>
  <c r="M134" i="6"/>
  <c r="C134" i="6"/>
  <c r="J133" i="6"/>
  <c r="I20" i="42"/>
  <c r="K133" i="6"/>
  <c r="J20" i="42"/>
  <c r="L133" i="6"/>
  <c r="K20" i="42"/>
  <c r="M133" i="6"/>
  <c r="L20" i="42"/>
  <c r="P61" i="36"/>
  <c r="P62" i="36"/>
  <c r="P63" i="36"/>
  <c r="P64" i="36"/>
  <c r="L64" i="36"/>
  <c r="P65" i="36"/>
  <c r="P66" i="36"/>
  <c r="P67" i="36"/>
  <c r="P68" i="36"/>
  <c r="P69" i="36"/>
  <c r="P70" i="36"/>
  <c r="P38" i="36"/>
  <c r="P39" i="36"/>
  <c r="P40" i="36"/>
  <c r="P41" i="36"/>
  <c r="P42" i="36"/>
  <c r="P43" i="36"/>
  <c r="P44" i="36"/>
  <c r="P45" i="36"/>
  <c r="P46" i="36"/>
  <c r="P47" i="36"/>
  <c r="P48" i="36"/>
  <c r="P49" i="36"/>
  <c r="P50" i="36"/>
  <c r="P51" i="36"/>
  <c r="P52" i="36"/>
  <c r="P53" i="36"/>
  <c r="P54" i="36"/>
  <c r="P55" i="36"/>
  <c r="P56" i="36"/>
  <c r="P57" i="36"/>
  <c r="P58" i="36"/>
  <c r="P11" i="36"/>
  <c r="P12" i="36"/>
  <c r="D66" i="32"/>
  <c r="F13" i="34"/>
  <c r="D69" i="32"/>
  <c r="F14" i="34"/>
  <c r="D59" i="32"/>
  <c r="F21" i="34"/>
  <c r="F22" i="34"/>
  <c r="F20" i="34"/>
  <c r="I13" i="43"/>
  <c r="G13" i="43"/>
  <c r="J84" i="36"/>
  <c r="K84" i="36"/>
  <c r="J81" i="36"/>
  <c r="K81" i="36"/>
  <c r="J82" i="36"/>
  <c r="K82" i="36"/>
  <c r="J83" i="36"/>
  <c r="K83" i="36"/>
  <c r="J85" i="36"/>
  <c r="K85" i="36"/>
  <c r="J86" i="36"/>
  <c r="K86" i="36"/>
  <c r="F81" i="36"/>
  <c r="H81" i="36"/>
  <c r="F82" i="36"/>
  <c r="H82" i="36"/>
  <c r="F83" i="36"/>
  <c r="H83" i="36"/>
  <c r="F84" i="36"/>
  <c r="H84" i="36"/>
  <c r="F85" i="36"/>
  <c r="H85" i="36"/>
  <c r="F86" i="36"/>
  <c r="H86" i="36"/>
  <c r="P87" i="36"/>
  <c r="P111" i="36"/>
  <c r="S111" i="36"/>
  <c r="K111" i="36"/>
  <c r="J111" i="36"/>
  <c r="P110" i="36"/>
  <c r="S110" i="36"/>
  <c r="K110" i="36"/>
  <c r="J110" i="36"/>
  <c r="F110" i="36"/>
  <c r="H110" i="36"/>
  <c r="D7" i="37"/>
  <c r="E7" i="37"/>
  <c r="G7" i="37"/>
  <c r="D8" i="37"/>
  <c r="E8" i="37"/>
  <c r="G8" i="37"/>
  <c r="D9" i="37"/>
  <c r="E9" i="37"/>
  <c r="G9" i="37"/>
  <c r="D10" i="37"/>
  <c r="E10" i="37"/>
  <c r="G10" i="37"/>
  <c r="E6" i="37"/>
  <c r="G6" i="37"/>
  <c r="E34" i="37"/>
  <c r="G34" i="37"/>
  <c r="E35" i="37"/>
  <c r="G35" i="37"/>
  <c r="E36" i="37"/>
  <c r="G36" i="37"/>
  <c r="E37" i="37"/>
  <c r="G37" i="37"/>
  <c r="E38" i="37"/>
  <c r="G38" i="37"/>
  <c r="D35" i="37"/>
  <c r="D36" i="37"/>
  <c r="D37" i="37"/>
  <c r="D38" i="37"/>
  <c r="D34" i="37"/>
  <c r="G33" i="37"/>
  <c r="D33" i="37"/>
  <c r="E32" i="37"/>
  <c r="G32" i="37"/>
  <c r="D32" i="37"/>
  <c r="D30" i="37"/>
  <c r="E29" i="37"/>
  <c r="G29" i="37"/>
  <c r="D29" i="37"/>
  <c r="E28" i="37"/>
  <c r="G28" i="37"/>
  <c r="D28" i="37"/>
  <c r="E21" i="37"/>
  <c r="F21" i="37"/>
  <c r="G21" i="37"/>
  <c r="E22" i="37"/>
  <c r="G22" i="37"/>
  <c r="E23" i="37"/>
  <c r="G23" i="37"/>
  <c r="E24" i="37"/>
  <c r="G24" i="37"/>
  <c r="E25" i="37"/>
  <c r="G25" i="37"/>
  <c r="E26" i="37"/>
  <c r="G26" i="37"/>
  <c r="D22" i="37"/>
  <c r="D23" i="37"/>
  <c r="D24" i="37"/>
  <c r="D25" i="37"/>
  <c r="D26" i="37"/>
  <c r="D21" i="37"/>
  <c r="E18" i="37"/>
  <c r="G18" i="37"/>
  <c r="E19" i="37"/>
  <c r="G19" i="37"/>
  <c r="E20" i="37"/>
  <c r="G20" i="37"/>
  <c r="D20" i="37"/>
  <c r="D19" i="37"/>
  <c r="D18" i="37"/>
  <c r="E15" i="37"/>
  <c r="G15" i="37"/>
  <c r="E16" i="37"/>
  <c r="G16" i="37"/>
  <c r="E17" i="37"/>
  <c r="G17" i="37"/>
  <c r="D16" i="37"/>
  <c r="D17" i="37"/>
  <c r="D15" i="37"/>
  <c r="E14" i="37"/>
  <c r="G14" i="37"/>
  <c r="D14" i="37"/>
  <c r="E12" i="37"/>
  <c r="G12" i="37"/>
  <c r="E13" i="37"/>
  <c r="G13" i="37"/>
  <c r="D13" i="37"/>
  <c r="D12" i="37"/>
  <c r="D6" i="37"/>
  <c r="G27" i="37"/>
  <c r="K104" i="36"/>
  <c r="K105" i="36"/>
  <c r="K106" i="36"/>
  <c r="K107" i="36"/>
  <c r="K103" i="36"/>
  <c r="K102" i="36"/>
  <c r="K97" i="36"/>
  <c r="K98" i="36"/>
  <c r="K99" i="36"/>
  <c r="K100" i="36"/>
  <c r="K96" i="36"/>
  <c r="K93" i="36"/>
  <c r="K87" i="36"/>
  <c r="K79" i="36"/>
  <c r="K75" i="36"/>
  <c r="K76" i="36"/>
  <c r="K77" i="36"/>
  <c r="K78" i="36"/>
  <c r="K74" i="36"/>
  <c r="K64" i="36"/>
  <c r="K38" i="36"/>
  <c r="K33" i="36"/>
  <c r="K29" i="36"/>
  <c r="K20" i="36"/>
  <c r="K26" i="36"/>
  <c r="K25" i="36"/>
  <c r="K24" i="36"/>
  <c r="K23" i="36"/>
  <c r="K22" i="36"/>
  <c r="K21" i="36"/>
  <c r="K14" i="36"/>
  <c r="K15" i="36"/>
  <c r="K13" i="36"/>
  <c r="K16" i="36"/>
  <c r="K12" i="36"/>
  <c r="K9" i="36"/>
  <c r="K10" i="36"/>
  <c r="K11" i="36"/>
  <c r="M112" i="36"/>
  <c r="M111" i="36"/>
  <c r="H111" i="36"/>
  <c r="M110" i="36"/>
  <c r="J13" i="43"/>
  <c r="K13" i="43"/>
  <c r="L13" i="43"/>
  <c r="M13" i="43"/>
  <c r="N13" i="43"/>
  <c r="O13" i="43"/>
  <c r="I10" i="43"/>
  <c r="C11" i="43"/>
  <c r="C66" i="42"/>
  <c r="D66" i="42"/>
  <c r="E66" i="42"/>
  <c r="F66" i="42"/>
  <c r="G66" i="42"/>
  <c r="H66" i="42"/>
  <c r="I66" i="42"/>
  <c r="J66" i="42"/>
  <c r="K66" i="42"/>
  <c r="L66" i="42"/>
  <c r="A103" i="42"/>
  <c r="A104" i="42"/>
  <c r="A105" i="42"/>
  <c r="A106" i="42"/>
  <c r="A107" i="42"/>
  <c r="A108" i="42"/>
  <c r="A109" i="42"/>
  <c r="A110" i="42"/>
  <c r="A111" i="42"/>
  <c r="A112" i="42"/>
  <c r="A113" i="42"/>
  <c r="A114" i="42"/>
  <c r="A115" i="42"/>
  <c r="A116" i="42"/>
  <c r="A117" i="42"/>
  <c r="A118" i="42"/>
  <c r="A119" i="42"/>
  <c r="A120" i="42"/>
  <c r="A121" i="42"/>
  <c r="A122" i="42"/>
  <c r="M20" i="42"/>
  <c r="C13" i="42"/>
  <c r="N13" i="36"/>
  <c r="N7" i="36"/>
  <c r="N19" i="36"/>
  <c r="D11" i="37"/>
  <c r="E19" i="36"/>
  <c r="G13" i="36"/>
  <c r="G7" i="36"/>
  <c r="M6" i="36"/>
  <c r="M7" i="36"/>
  <c r="M8" i="36"/>
  <c r="M9" i="36"/>
  <c r="M10" i="36"/>
  <c r="M11" i="36"/>
  <c r="M12" i="36"/>
  <c r="M13" i="36"/>
  <c r="M14" i="36"/>
  <c r="M15" i="36"/>
  <c r="M16" i="36"/>
  <c r="M18" i="36"/>
  <c r="M19" i="36"/>
  <c r="M20" i="36"/>
  <c r="M21" i="36"/>
  <c r="M22" i="36"/>
  <c r="M23" i="36"/>
  <c r="M24" i="36"/>
  <c r="M25" i="36"/>
  <c r="M26" i="36"/>
  <c r="M27" i="36"/>
  <c r="M28" i="36"/>
  <c r="M29" i="36"/>
  <c r="M30" i="36"/>
  <c r="M31" i="36"/>
  <c r="M32" i="36"/>
  <c r="M33" i="36"/>
  <c r="M34" i="36"/>
  <c r="M35" i="36"/>
  <c r="M37" i="36"/>
  <c r="M38" i="36"/>
  <c r="M39" i="36"/>
  <c r="M40" i="36"/>
  <c r="M41" i="36"/>
  <c r="M42" i="36"/>
  <c r="M43" i="36"/>
  <c r="M44" i="36"/>
  <c r="M45" i="36"/>
  <c r="M46" i="36"/>
  <c r="M47" i="36"/>
  <c r="M48" i="36"/>
  <c r="M49" i="36"/>
  <c r="M50" i="36"/>
  <c r="M51" i="36"/>
  <c r="M52" i="36"/>
  <c r="M53" i="36"/>
  <c r="M54" i="36"/>
  <c r="M55" i="36"/>
  <c r="M56" i="36"/>
  <c r="M57" i="36"/>
  <c r="M58" i="36"/>
  <c r="M60" i="36"/>
  <c r="M62" i="36"/>
  <c r="M63" i="36"/>
  <c r="M64" i="36"/>
  <c r="M65" i="36"/>
  <c r="M66" i="36"/>
  <c r="M67" i="36"/>
  <c r="M68" i="36"/>
  <c r="M69" i="36"/>
  <c r="M70" i="36"/>
  <c r="M72" i="36"/>
  <c r="M73" i="36"/>
  <c r="M74" i="36"/>
  <c r="M75" i="36"/>
  <c r="M76" i="36"/>
  <c r="M77" i="36"/>
  <c r="M78" i="36"/>
  <c r="M79" i="36"/>
  <c r="M80" i="36"/>
  <c r="M81" i="36"/>
  <c r="M82" i="36"/>
  <c r="M83" i="36"/>
  <c r="M84" i="36"/>
  <c r="M85" i="36"/>
  <c r="M86" i="36"/>
  <c r="M87" i="36"/>
  <c r="M88" i="36"/>
  <c r="M89" i="36"/>
  <c r="M90" i="36"/>
  <c r="M91" i="36"/>
  <c r="M92" i="36"/>
  <c r="M94" i="36"/>
  <c r="M95" i="36"/>
  <c r="M96" i="36"/>
  <c r="M97" i="36"/>
  <c r="M98" i="36"/>
  <c r="M99" i="36"/>
  <c r="M100" i="36"/>
  <c r="M101" i="36"/>
  <c r="M102" i="36"/>
  <c r="M103" i="36"/>
  <c r="M104" i="36"/>
  <c r="M105" i="36"/>
  <c r="M106" i="36"/>
  <c r="M107" i="36"/>
  <c r="M5" i="36"/>
  <c r="E147" i="6"/>
  <c r="F147" i="6"/>
  <c r="G147" i="6"/>
  <c r="H147" i="6"/>
  <c r="I147" i="6"/>
  <c r="J147" i="6"/>
  <c r="K147" i="6"/>
  <c r="L147" i="6"/>
  <c r="M147" i="6"/>
  <c r="D147" i="6"/>
  <c r="E30" i="37"/>
  <c r="G30" i="37"/>
  <c r="D27" i="37"/>
  <c r="J107" i="36"/>
  <c r="F107" i="36"/>
  <c r="H107" i="36"/>
  <c r="J106" i="36"/>
  <c r="F106" i="36"/>
  <c r="H106" i="36"/>
  <c r="J105" i="36"/>
  <c r="F105" i="36"/>
  <c r="H105" i="36"/>
  <c r="J104" i="36"/>
  <c r="F104" i="36"/>
  <c r="H104" i="36"/>
  <c r="J103" i="36"/>
  <c r="F103" i="36"/>
  <c r="H103" i="36"/>
  <c r="J102" i="36"/>
  <c r="F102" i="36"/>
  <c r="H102" i="36"/>
  <c r="Q101" i="36"/>
  <c r="G31" i="37"/>
  <c r="O101" i="36"/>
  <c r="E31" i="37"/>
  <c r="N101" i="36"/>
  <c r="U101" i="36"/>
  <c r="G101" i="36"/>
  <c r="P100" i="36"/>
  <c r="F38" i="37"/>
  <c r="J100" i="36"/>
  <c r="F100" i="36"/>
  <c r="H100" i="36"/>
  <c r="P99" i="36"/>
  <c r="F37" i="37"/>
  <c r="J99" i="36"/>
  <c r="F99" i="36"/>
  <c r="H99" i="36"/>
  <c r="P98" i="36"/>
  <c r="F36" i="37"/>
  <c r="J98" i="36"/>
  <c r="F98" i="36"/>
  <c r="H98" i="36"/>
  <c r="F35" i="37"/>
  <c r="J97" i="36"/>
  <c r="F97" i="36"/>
  <c r="H97" i="36"/>
  <c r="P96" i="36"/>
  <c r="J96" i="36"/>
  <c r="F96" i="36"/>
  <c r="R95" i="36"/>
  <c r="Q95" i="36"/>
  <c r="O95" i="36"/>
  <c r="N95" i="36"/>
  <c r="G95" i="36"/>
  <c r="E95" i="36"/>
  <c r="P94" i="36"/>
  <c r="F30" i="37"/>
  <c r="K94" i="36"/>
  <c r="J94" i="36"/>
  <c r="J93" i="36"/>
  <c r="J92" i="36"/>
  <c r="F94" i="36"/>
  <c r="H94" i="36"/>
  <c r="P93" i="36"/>
  <c r="F29" i="37"/>
  <c r="F93" i="36"/>
  <c r="H93" i="36"/>
  <c r="R92" i="36"/>
  <c r="Q92" i="36"/>
  <c r="O92" i="36"/>
  <c r="N92" i="36"/>
  <c r="G92" i="36"/>
  <c r="E92" i="36"/>
  <c r="P91" i="36"/>
  <c r="F28" i="37"/>
  <c r="K91" i="36"/>
  <c r="J91" i="36"/>
  <c r="F91" i="36"/>
  <c r="H91" i="36"/>
  <c r="P90" i="36"/>
  <c r="F27" i="37"/>
  <c r="K90" i="36"/>
  <c r="J90" i="36"/>
  <c r="F90" i="36"/>
  <c r="K89" i="36"/>
  <c r="J89" i="36"/>
  <c r="J88" i="36"/>
  <c r="J74" i="36"/>
  <c r="J75" i="36"/>
  <c r="J76" i="36"/>
  <c r="J73" i="36"/>
  <c r="J77" i="36"/>
  <c r="J78" i="36"/>
  <c r="J79" i="36"/>
  <c r="J80" i="36"/>
  <c r="J87" i="36"/>
  <c r="J95" i="36"/>
  <c r="J101" i="36"/>
  <c r="J72" i="36"/>
  <c r="F89" i="36"/>
  <c r="H89" i="36"/>
  <c r="H90" i="36"/>
  <c r="H88" i="36"/>
  <c r="R88" i="36"/>
  <c r="Q88" i="36"/>
  <c r="O88" i="36"/>
  <c r="N88" i="36"/>
  <c r="G88" i="36"/>
  <c r="E88" i="36"/>
  <c r="E73" i="36"/>
  <c r="E80" i="36"/>
  <c r="E72" i="36"/>
  <c r="F87" i="36"/>
  <c r="H87" i="36"/>
  <c r="P86" i="36"/>
  <c r="F26" i="37"/>
  <c r="P85" i="36"/>
  <c r="F25" i="37"/>
  <c r="P84" i="36"/>
  <c r="F24" i="37"/>
  <c r="P83" i="36"/>
  <c r="F23" i="37"/>
  <c r="P82" i="36"/>
  <c r="F22" i="37"/>
  <c r="R80" i="36"/>
  <c r="Q80" i="36"/>
  <c r="O80" i="36"/>
  <c r="N80" i="36"/>
  <c r="G80" i="36"/>
  <c r="P79" i="36"/>
  <c r="F79" i="36"/>
  <c r="H79" i="36"/>
  <c r="P78" i="36"/>
  <c r="F19" i="37"/>
  <c r="F78" i="36"/>
  <c r="H78" i="36"/>
  <c r="P77" i="36"/>
  <c r="F18" i="37"/>
  <c r="F77" i="36"/>
  <c r="H77" i="36"/>
  <c r="P76" i="36"/>
  <c r="F17" i="37"/>
  <c r="F76" i="36"/>
  <c r="H76" i="36"/>
  <c r="P75" i="36"/>
  <c r="F16" i="37"/>
  <c r="F75" i="36"/>
  <c r="P74" i="36"/>
  <c r="F15" i="37"/>
  <c r="F74" i="36"/>
  <c r="H74" i="36"/>
  <c r="R73" i="36"/>
  <c r="Q73" i="36"/>
  <c r="O73" i="36"/>
  <c r="N73" i="36"/>
  <c r="G73" i="36"/>
  <c r="I71" i="36"/>
  <c r="K70" i="36"/>
  <c r="J70" i="36"/>
  <c r="F70" i="36"/>
  <c r="H70" i="36"/>
  <c r="K69" i="36"/>
  <c r="J69" i="36"/>
  <c r="F69" i="36"/>
  <c r="H69" i="36"/>
  <c r="K68" i="36"/>
  <c r="J68" i="36"/>
  <c r="F68" i="36"/>
  <c r="H68" i="36"/>
  <c r="K67" i="36"/>
  <c r="J67" i="36"/>
  <c r="F67" i="36"/>
  <c r="H67" i="36"/>
  <c r="K66" i="36"/>
  <c r="J66" i="36"/>
  <c r="F66" i="36"/>
  <c r="H66" i="36"/>
  <c r="T65" i="36"/>
  <c r="K65" i="36"/>
  <c r="J65" i="36"/>
  <c r="F65" i="36"/>
  <c r="H65" i="36"/>
  <c r="J64" i="36"/>
  <c r="F64" i="36"/>
  <c r="H64" i="36"/>
  <c r="K63" i="36"/>
  <c r="J63" i="36"/>
  <c r="F63" i="36"/>
  <c r="H63" i="36"/>
  <c r="K62" i="36"/>
  <c r="J62" i="36"/>
  <c r="F62" i="36"/>
  <c r="H62" i="36"/>
  <c r="K61" i="36"/>
  <c r="J61" i="36"/>
  <c r="F61" i="36"/>
  <c r="H61" i="36"/>
  <c r="Q60" i="36"/>
  <c r="G5" i="37"/>
  <c r="O60" i="36"/>
  <c r="E5" i="37"/>
  <c r="N60" i="36"/>
  <c r="D5" i="37"/>
  <c r="G60" i="36"/>
  <c r="E60" i="36"/>
  <c r="T58" i="36"/>
  <c r="K58" i="36"/>
  <c r="J58" i="36"/>
  <c r="F58" i="36"/>
  <c r="H58" i="36"/>
  <c r="T57" i="36"/>
  <c r="K57" i="36"/>
  <c r="J57" i="36"/>
  <c r="F57" i="36"/>
  <c r="H57" i="36"/>
  <c r="T56" i="36"/>
  <c r="K56" i="36"/>
  <c r="J56" i="36"/>
  <c r="F56" i="36"/>
  <c r="H56" i="36"/>
  <c r="K55" i="36"/>
  <c r="J55" i="36"/>
  <c r="F55" i="36"/>
  <c r="H55" i="36"/>
  <c r="K54" i="36"/>
  <c r="J54" i="36"/>
  <c r="F54" i="36"/>
  <c r="H54" i="36"/>
  <c r="K53" i="36"/>
  <c r="J53" i="36"/>
  <c r="F53" i="36"/>
  <c r="H53" i="36"/>
  <c r="K52" i="36"/>
  <c r="J52" i="36"/>
  <c r="F52" i="36"/>
  <c r="H52" i="36"/>
  <c r="K51" i="36"/>
  <c r="J51" i="36"/>
  <c r="F51" i="36"/>
  <c r="H51" i="36"/>
  <c r="L50" i="36"/>
  <c r="K50" i="36"/>
  <c r="J50" i="36"/>
  <c r="F50" i="36"/>
  <c r="H50" i="36"/>
  <c r="L49" i="36"/>
  <c r="K49" i="36"/>
  <c r="J49" i="36"/>
  <c r="F49" i="36"/>
  <c r="H49" i="36"/>
  <c r="K48" i="36"/>
  <c r="J48" i="36"/>
  <c r="F48" i="36"/>
  <c r="H48" i="36"/>
  <c r="T47" i="36"/>
  <c r="K47" i="36"/>
  <c r="J47" i="36"/>
  <c r="F47" i="36"/>
  <c r="H47" i="36"/>
  <c r="K46" i="36"/>
  <c r="J46" i="36"/>
  <c r="F46" i="36"/>
  <c r="H46" i="36"/>
  <c r="K45" i="36"/>
  <c r="J45" i="36"/>
  <c r="F45" i="36"/>
  <c r="H45" i="36"/>
  <c r="K44" i="36"/>
  <c r="J44" i="36"/>
  <c r="F44" i="36"/>
  <c r="H44" i="36"/>
  <c r="K43" i="36"/>
  <c r="J43" i="36"/>
  <c r="F43" i="36"/>
  <c r="H43" i="36"/>
  <c r="K42" i="36"/>
  <c r="J42" i="36"/>
  <c r="F42" i="36"/>
  <c r="H42" i="36"/>
  <c r="T41" i="36"/>
  <c r="K41" i="36"/>
  <c r="J41" i="36"/>
  <c r="F41" i="36"/>
  <c r="H41" i="36"/>
  <c r="K40" i="36"/>
  <c r="J40" i="36"/>
  <c r="F40" i="36"/>
  <c r="H40" i="36"/>
  <c r="K39" i="36"/>
  <c r="J39" i="36"/>
  <c r="F39" i="36"/>
  <c r="H39" i="36"/>
  <c r="J38" i="36"/>
  <c r="F38" i="36"/>
  <c r="H38" i="36"/>
  <c r="Q37" i="36"/>
  <c r="G4" i="37"/>
  <c r="O37" i="36"/>
  <c r="E4" i="37"/>
  <c r="N37" i="36"/>
  <c r="D4" i="37"/>
  <c r="E37" i="36"/>
  <c r="K35" i="36"/>
  <c r="J35" i="36"/>
  <c r="F35" i="36"/>
  <c r="H35" i="36"/>
  <c r="K34" i="36"/>
  <c r="J34" i="36"/>
  <c r="F34" i="36"/>
  <c r="H34" i="36"/>
  <c r="L33" i="36"/>
  <c r="J33" i="36"/>
  <c r="F33" i="36"/>
  <c r="H33" i="36"/>
  <c r="T32" i="36"/>
  <c r="K32" i="36"/>
  <c r="J32" i="36"/>
  <c r="F32" i="36"/>
  <c r="H32" i="36"/>
  <c r="L31" i="36"/>
  <c r="K31" i="36"/>
  <c r="J31" i="36"/>
  <c r="F31" i="36"/>
  <c r="H31" i="36"/>
  <c r="K30" i="36"/>
  <c r="J30" i="36"/>
  <c r="F30" i="36"/>
  <c r="H30" i="36"/>
  <c r="J29" i="36"/>
  <c r="F29" i="36"/>
  <c r="H29" i="36"/>
  <c r="K28" i="36"/>
  <c r="J28" i="36"/>
  <c r="F28" i="36"/>
  <c r="H28" i="36"/>
  <c r="Q27" i="36"/>
  <c r="G3" i="37"/>
  <c r="N27" i="36"/>
  <c r="D3" i="37"/>
  <c r="G27" i="36"/>
  <c r="E27" i="36"/>
  <c r="J26" i="36"/>
  <c r="F26" i="36"/>
  <c r="H26" i="36"/>
  <c r="J25" i="36"/>
  <c r="F25" i="36"/>
  <c r="J24" i="36"/>
  <c r="F24" i="36"/>
  <c r="H24" i="36"/>
  <c r="T23" i="36"/>
  <c r="J23" i="36"/>
  <c r="F23" i="36"/>
  <c r="H23" i="36"/>
  <c r="L22" i="36"/>
  <c r="J22" i="36"/>
  <c r="F22" i="36"/>
  <c r="H22" i="36"/>
  <c r="J21" i="36"/>
  <c r="F21" i="36"/>
  <c r="H21" i="36"/>
  <c r="J20" i="36"/>
  <c r="F20" i="36"/>
  <c r="H20" i="36"/>
  <c r="Q19" i="36"/>
  <c r="G11" i="37"/>
  <c r="G19" i="36"/>
  <c r="P16" i="36"/>
  <c r="F14" i="37"/>
  <c r="J16" i="36"/>
  <c r="F16" i="36"/>
  <c r="H16" i="36"/>
  <c r="P15" i="36"/>
  <c r="J15" i="36"/>
  <c r="J13" i="36"/>
  <c r="F15" i="36"/>
  <c r="H15" i="36"/>
  <c r="P14" i="36"/>
  <c r="F12" i="37"/>
  <c r="F14" i="36"/>
  <c r="H14" i="36"/>
  <c r="R13" i="36"/>
  <c r="R7" i="36"/>
  <c r="Q13" i="36"/>
  <c r="Q7" i="36"/>
  <c r="O13" i="36"/>
  <c r="O7" i="36"/>
  <c r="E13" i="36"/>
  <c r="E7" i="36"/>
  <c r="J12" i="36"/>
  <c r="F12" i="36"/>
  <c r="H12" i="36"/>
  <c r="J11" i="36"/>
  <c r="F11" i="36"/>
  <c r="H11" i="36"/>
  <c r="P10" i="36"/>
  <c r="J10" i="36"/>
  <c r="F10" i="36"/>
  <c r="H10" i="36"/>
  <c r="P9" i="36"/>
  <c r="F7" i="37"/>
  <c r="J9" i="36"/>
  <c r="F9" i="36"/>
  <c r="H9" i="36"/>
  <c r="P8" i="36"/>
  <c r="F6" i="37"/>
  <c r="K8" i="36"/>
  <c r="F8" i="36"/>
  <c r="H8" i="36"/>
  <c r="T3" i="36"/>
  <c r="F32" i="34"/>
  <c r="E32" i="34"/>
  <c r="F29" i="34"/>
  <c r="E29" i="34"/>
  <c r="J61" i="33"/>
  <c r="I61" i="33"/>
  <c r="H61" i="33"/>
  <c r="G61" i="33"/>
  <c r="F61" i="33"/>
  <c r="E61" i="33"/>
  <c r="D61" i="33"/>
  <c r="C61" i="33"/>
  <c r="B61" i="33"/>
  <c r="H63" i="33"/>
  <c r="C69" i="32"/>
  <c r="B69" i="32"/>
  <c r="C66" i="32"/>
  <c r="B66" i="32"/>
  <c r="C59" i="32"/>
  <c r="C52" i="32"/>
  <c r="C73" i="32"/>
  <c r="B59" i="32"/>
  <c r="D52" i="32"/>
  <c r="F19" i="34"/>
  <c r="B52" i="32"/>
  <c r="D47" i="32"/>
  <c r="C47" i="32"/>
  <c r="B47" i="32"/>
  <c r="D44" i="32"/>
  <c r="C44" i="32"/>
  <c r="B44" i="32"/>
  <c r="D41" i="32"/>
  <c r="C41" i="32"/>
  <c r="B41" i="32"/>
  <c r="D32" i="32"/>
  <c r="C32" i="32"/>
  <c r="B32" i="32"/>
  <c r="D27" i="32"/>
  <c r="D31" i="32"/>
  <c r="D36" i="32"/>
  <c r="C27" i="32"/>
  <c r="C31" i="32"/>
  <c r="C36" i="32"/>
  <c r="B27" i="32"/>
  <c r="B31" i="32"/>
  <c r="B36" i="32"/>
  <c r="D18" i="32"/>
  <c r="D20" i="32"/>
  <c r="C18" i="32"/>
  <c r="C20" i="32"/>
  <c r="B18" i="32"/>
  <c r="B20" i="32"/>
  <c r="D119" i="6"/>
  <c r="E118" i="6"/>
  <c r="F114" i="6"/>
  <c r="J112" i="6"/>
  <c r="J114" i="6"/>
  <c r="D135" i="6"/>
  <c r="E135" i="6"/>
  <c r="F135" i="6"/>
  <c r="G135" i="6"/>
  <c r="H135" i="6"/>
  <c r="I135" i="6"/>
  <c r="J135" i="6"/>
  <c r="K135" i="6"/>
  <c r="L135" i="6"/>
  <c r="M135" i="6"/>
  <c r="C135" i="6"/>
  <c r="D130" i="6"/>
  <c r="E130" i="6"/>
  <c r="F130" i="6"/>
  <c r="G130" i="6"/>
  <c r="H130" i="6"/>
  <c r="I130" i="6"/>
  <c r="J130" i="6"/>
  <c r="K130" i="6"/>
  <c r="L130" i="6"/>
  <c r="M130" i="6"/>
  <c r="C130" i="6"/>
  <c r="D128" i="6"/>
  <c r="E128" i="6"/>
  <c r="F128" i="6"/>
  <c r="G128" i="6"/>
  <c r="H128" i="6"/>
  <c r="I128" i="6"/>
  <c r="J128" i="6"/>
  <c r="K128" i="6"/>
  <c r="L128" i="6"/>
  <c r="M128" i="6"/>
  <c r="C128" i="6"/>
  <c r="D126" i="6"/>
  <c r="E126" i="6"/>
  <c r="F126" i="6"/>
  <c r="G126" i="6"/>
  <c r="H126" i="6"/>
  <c r="I126" i="6"/>
  <c r="J126" i="6"/>
  <c r="K126" i="6"/>
  <c r="L126" i="6"/>
  <c r="M126" i="6"/>
  <c r="C126" i="6"/>
  <c r="D120" i="6"/>
  <c r="E120" i="6"/>
  <c r="F120" i="6"/>
  <c r="G120" i="6"/>
  <c r="H120" i="6"/>
  <c r="I120" i="6"/>
  <c r="J120" i="6"/>
  <c r="K120" i="6"/>
  <c r="L120" i="6"/>
  <c r="M120" i="6"/>
  <c r="C120" i="6"/>
  <c r="C82" i="6"/>
  <c r="C95" i="6"/>
  <c r="C93" i="6"/>
  <c r="C87" i="6"/>
  <c r="C75" i="6"/>
  <c r="C74" i="6"/>
  <c r="C73" i="6"/>
  <c r="C68" i="6"/>
  <c r="C35" i="6"/>
  <c r="C34" i="6"/>
  <c r="C33" i="6"/>
  <c r="C30" i="6"/>
  <c r="C28" i="6"/>
  <c r="C26" i="6"/>
  <c r="C20" i="6"/>
  <c r="B155" i="6"/>
  <c r="B153" i="6"/>
  <c r="B154" i="6"/>
  <c r="B152" i="6"/>
  <c r="A151" i="6"/>
  <c r="C70" i="6"/>
  <c r="C60" i="6"/>
  <c r="B16" i="42"/>
  <c r="G119" i="6"/>
  <c r="K119" i="6"/>
  <c r="D122" i="6"/>
  <c r="H123" i="6"/>
  <c r="J129" i="6"/>
  <c r="G121" i="6"/>
  <c r="D121" i="6"/>
  <c r="E121" i="6"/>
  <c r="F121" i="6"/>
  <c r="H121" i="6"/>
  <c r="I121" i="6"/>
  <c r="J121" i="6"/>
  <c r="K121" i="6"/>
  <c r="L121" i="6"/>
  <c r="M121" i="6"/>
  <c r="C121" i="6"/>
  <c r="L129" i="6"/>
  <c r="F123" i="6"/>
  <c r="L119" i="6"/>
  <c r="G123" i="6"/>
  <c r="E114" i="6"/>
  <c r="D114" i="6"/>
  <c r="G114" i="6"/>
  <c r="H114" i="6"/>
  <c r="I114" i="6"/>
  <c r="K114" i="6"/>
  <c r="L114" i="6"/>
  <c r="M114" i="6"/>
  <c r="C114" i="6"/>
  <c r="M125" i="6"/>
  <c r="I123" i="6"/>
  <c r="C54" i="6"/>
  <c r="L118" i="6"/>
  <c r="M118" i="6"/>
  <c r="I122" i="6"/>
  <c r="J113" i="6"/>
  <c r="M113" i="6"/>
  <c r="E123" i="6"/>
  <c r="K118" i="6"/>
  <c r="J123" i="6"/>
  <c r="I113" i="6"/>
  <c r="G112" i="6"/>
  <c r="M123" i="6"/>
  <c r="H113" i="6"/>
  <c r="D113" i="6"/>
  <c r="E113" i="6"/>
  <c r="F113" i="6"/>
  <c r="G113" i="6"/>
  <c r="K113" i="6"/>
  <c r="L113" i="6"/>
  <c r="C113" i="6"/>
  <c r="H125" i="6"/>
  <c r="L112" i="6"/>
  <c r="M129" i="6"/>
  <c r="D123" i="6"/>
  <c r="K122" i="6"/>
  <c r="F122" i="6"/>
  <c r="M119" i="6"/>
  <c r="I119" i="6"/>
  <c r="H119" i="6"/>
  <c r="E119" i="6"/>
  <c r="J118" i="6"/>
  <c r="G118" i="6"/>
  <c r="H118" i="6"/>
  <c r="D118" i="6"/>
  <c r="D112" i="6"/>
  <c r="F112" i="6"/>
  <c r="K125" i="6"/>
  <c r="K112" i="6"/>
  <c r="H122" i="6"/>
  <c r="G122" i="6"/>
  <c r="C19" i="6"/>
  <c r="K123" i="6"/>
  <c r="L123" i="6"/>
  <c r="C123" i="6"/>
  <c r="J122" i="6"/>
  <c r="J119" i="6"/>
  <c r="L125" i="6"/>
  <c r="D125" i="6"/>
  <c r="E125" i="6"/>
  <c r="F125" i="6"/>
  <c r="G125" i="6"/>
  <c r="I125" i="6"/>
  <c r="J125" i="6"/>
  <c r="C125" i="6"/>
  <c r="I129" i="6"/>
  <c r="C62" i="6"/>
  <c r="C61" i="6"/>
  <c r="E129" i="6"/>
  <c r="I118" i="6"/>
  <c r="H129" i="6"/>
  <c r="D129" i="6"/>
  <c r="F129" i="6"/>
  <c r="G129" i="6"/>
  <c r="K129" i="6"/>
  <c r="C129" i="6"/>
  <c r="C53" i="6"/>
  <c r="C58" i="6"/>
  <c r="F118" i="6"/>
  <c r="C118" i="6"/>
  <c r="E112" i="6"/>
  <c r="M112" i="6"/>
  <c r="C14" i="6"/>
  <c r="C29" i="6"/>
  <c r="M122" i="6"/>
  <c r="C59" i="6"/>
  <c r="C23" i="6"/>
  <c r="C21" i="6"/>
  <c r="C63" i="6"/>
  <c r="F119" i="6"/>
  <c r="C22" i="6"/>
  <c r="C13" i="6"/>
  <c r="C52" i="6"/>
  <c r="C65" i="6"/>
  <c r="H112" i="6"/>
  <c r="E122" i="6"/>
  <c r="L122" i="6"/>
  <c r="C69" i="6"/>
  <c r="C25" i="6"/>
  <c r="C18" i="6"/>
  <c r="T31" i="36"/>
  <c r="L96" i="36"/>
  <c r="C86" i="6"/>
  <c r="C83" i="6"/>
  <c r="G37" i="36"/>
  <c r="L124" i="6"/>
  <c r="C92" i="6"/>
  <c r="C81" i="6"/>
  <c r="I112" i="6"/>
  <c r="C112" i="6"/>
  <c r="C12" i="6"/>
  <c r="D71" i="6"/>
  <c r="S92" i="36"/>
  <c r="L93" i="36"/>
  <c r="L87" i="36"/>
  <c r="I87" i="36"/>
  <c r="L79" i="36"/>
  <c r="I79" i="36"/>
  <c r="K92" i="36"/>
  <c r="L41" i="36"/>
  <c r="T64" i="36"/>
  <c r="L103" i="36"/>
  <c r="L30" i="36"/>
  <c r="L29" i="36"/>
  <c r="L42" i="36"/>
  <c r="T48" i="36"/>
  <c r="T29" i="36"/>
  <c r="L23" i="36"/>
  <c r="I23" i="36"/>
  <c r="L32" i="36"/>
  <c r="I32" i="36"/>
  <c r="T79" i="36"/>
  <c r="J20" i="37"/>
  <c r="L57" i="36"/>
  <c r="H115" i="6"/>
  <c r="J157" i="6"/>
  <c r="J159" i="6"/>
  <c r="T24" i="36"/>
  <c r="F20" i="37"/>
  <c r="C143" i="6"/>
  <c r="T77" i="36"/>
  <c r="J18" i="37"/>
  <c r="L56" i="36"/>
  <c r="I56" i="36"/>
  <c r="Q18" i="36"/>
  <c r="Q6" i="36"/>
  <c r="O11" i="43"/>
  <c r="O14" i="43"/>
  <c r="L58" i="36"/>
  <c r="I58" i="36"/>
  <c r="L11" i="36"/>
  <c r="I11" i="36"/>
  <c r="T51" i="36"/>
  <c r="S13" i="36"/>
  <c r="S7" i="36"/>
  <c r="L67" i="36"/>
  <c r="I67" i="36"/>
  <c r="Q72" i="36"/>
  <c r="G124" i="6"/>
  <c r="T49" i="36"/>
  <c r="L77" i="36"/>
  <c r="I77" i="36"/>
  <c r="H124" i="6"/>
  <c r="E136" i="6"/>
  <c r="K73" i="36"/>
  <c r="I136" i="6"/>
  <c r="L98" i="36"/>
  <c r="I98" i="36"/>
  <c r="T50" i="36"/>
  <c r="L24" i="36"/>
  <c r="I24" i="36"/>
  <c r="L55" i="36"/>
  <c r="I55" i="36"/>
  <c r="L47" i="36"/>
  <c r="I47" i="36"/>
  <c r="T39" i="36"/>
  <c r="F31" i="6"/>
  <c r="T68" i="36"/>
  <c r="L51" i="36"/>
  <c r="I51" i="36"/>
  <c r="C10" i="42"/>
  <c r="C102" i="42"/>
  <c r="C126" i="42"/>
  <c r="T61" i="36"/>
  <c r="H31" i="6"/>
  <c r="H32" i="6"/>
  <c r="H37" i="6"/>
  <c r="G89" i="6"/>
  <c r="G71" i="6"/>
  <c r="G72" i="6"/>
  <c r="G77" i="6"/>
  <c r="R72" i="36"/>
  <c r="B43" i="33"/>
  <c r="B73" i="32"/>
  <c r="T98" i="36"/>
  <c r="J36" i="37"/>
  <c r="L94" i="36"/>
  <c r="I94" i="36"/>
  <c r="G72" i="36"/>
  <c r="T85" i="36"/>
  <c r="J25" i="37"/>
  <c r="T86" i="36"/>
  <c r="J26" i="37"/>
  <c r="O72" i="36"/>
  <c r="L63" i="36"/>
  <c r="I63" i="36"/>
  <c r="L39" i="36"/>
  <c r="I39" i="36"/>
  <c r="T55" i="36"/>
  <c r="I41" i="36"/>
  <c r="T33" i="36"/>
  <c r="L34" i="36"/>
  <c r="L21" i="36"/>
  <c r="I21" i="36"/>
  <c r="T21" i="36"/>
  <c r="L15" i="36"/>
  <c r="I15" i="36"/>
  <c r="T8" i="36"/>
  <c r="J6" i="37"/>
  <c r="U16" i="36"/>
  <c r="T111" i="36"/>
  <c r="D31" i="37"/>
  <c r="N72" i="36"/>
  <c r="T22" i="36"/>
  <c r="T67" i="36"/>
  <c r="T10" i="36"/>
  <c r="J8" i="37"/>
  <c r="T11" i="36"/>
  <c r="J9" i="37"/>
  <c r="T45" i="36"/>
  <c r="L35" i="36"/>
  <c r="I35" i="36"/>
  <c r="T69" i="36"/>
  <c r="L110" i="36"/>
  <c r="I110" i="36"/>
  <c r="L52" i="36"/>
  <c r="I52" i="36"/>
  <c r="L10" i="36"/>
  <c r="I10" i="36"/>
  <c r="K95" i="36"/>
  <c r="L43" i="36"/>
  <c r="I43" i="36"/>
  <c r="L106" i="36"/>
  <c r="I106" i="36"/>
  <c r="T66" i="36"/>
  <c r="L65" i="36"/>
  <c r="I65" i="36"/>
  <c r="L111" i="36"/>
  <c r="I111" i="36"/>
  <c r="L107" i="36"/>
  <c r="T97" i="36"/>
  <c r="J35" i="37"/>
  <c r="L97" i="36"/>
  <c r="I97" i="36"/>
  <c r="T94" i="36"/>
  <c r="J30" i="37"/>
  <c r="T93" i="36"/>
  <c r="J29" i="37"/>
  <c r="T87" i="36"/>
  <c r="J32" i="37"/>
  <c r="L86" i="36"/>
  <c r="I86" i="36"/>
  <c r="L85" i="36"/>
  <c r="I85" i="36"/>
  <c r="L83" i="36"/>
  <c r="I83" i="36"/>
  <c r="L81" i="36"/>
  <c r="L82" i="36"/>
  <c r="I82" i="36"/>
  <c r="T82" i="36"/>
  <c r="J22" i="37"/>
  <c r="S80" i="36"/>
  <c r="T76" i="36"/>
  <c r="J17" i="37"/>
  <c r="L74" i="36"/>
  <c r="I74" i="36"/>
  <c r="L76" i="36"/>
  <c r="I76" i="36"/>
  <c r="L66" i="36"/>
  <c r="I66" i="36"/>
  <c r="T43" i="36"/>
  <c r="T44" i="36"/>
  <c r="T52" i="36"/>
  <c r="T46" i="36"/>
  <c r="I49" i="36"/>
  <c r="I30" i="36"/>
  <c r="L20" i="36"/>
  <c r="L25" i="36"/>
  <c r="L26" i="36"/>
  <c r="L19" i="36"/>
  <c r="J19" i="36"/>
  <c r="F19" i="36"/>
  <c r="E43" i="33"/>
  <c r="I44" i="33"/>
  <c r="B44" i="33"/>
  <c r="B42" i="33"/>
  <c r="M157" i="6"/>
  <c r="M159" i="6"/>
  <c r="L24" i="42"/>
  <c r="G24" i="42"/>
  <c r="C11" i="42"/>
  <c r="H24" i="42"/>
  <c r="I157" i="6"/>
  <c r="I159" i="6"/>
  <c r="K24" i="42"/>
  <c r="J24" i="42"/>
  <c r="L45" i="36"/>
  <c r="I45" i="36"/>
  <c r="H25" i="36"/>
  <c r="E18" i="36"/>
  <c r="E6" i="36"/>
  <c r="K88" i="36"/>
  <c r="K80" i="36"/>
  <c r="L157" i="6"/>
  <c r="L159" i="6"/>
  <c r="K157" i="6"/>
  <c r="K159" i="6"/>
  <c r="K115" i="6"/>
  <c r="C142" i="6"/>
  <c r="G136" i="6"/>
  <c r="D40" i="32"/>
  <c r="I29" i="36"/>
  <c r="F88" i="36"/>
  <c r="F95" i="36"/>
  <c r="F144" i="6"/>
  <c r="F149" i="6"/>
  <c r="F157" i="6"/>
  <c r="F159" i="6"/>
  <c r="E144" i="6"/>
  <c r="T35" i="36"/>
  <c r="T9" i="36"/>
  <c r="J7" i="37"/>
  <c r="F13" i="36"/>
  <c r="F7" i="36"/>
  <c r="L11" i="43"/>
  <c r="L14" i="43"/>
  <c r="C146" i="6"/>
  <c r="K136" i="6"/>
  <c r="F8" i="37"/>
  <c r="L91" i="36"/>
  <c r="I91" i="36"/>
  <c r="L100" i="36"/>
  <c r="I100" i="36"/>
  <c r="T110" i="36"/>
  <c r="T81" i="36"/>
  <c r="J21" i="37"/>
  <c r="L9" i="36"/>
  <c r="I9" i="36"/>
  <c r="I26" i="36"/>
  <c r="T83" i="36"/>
  <c r="J23" i="37"/>
  <c r="I64" i="36"/>
  <c r="I103" i="36"/>
  <c r="P73" i="36"/>
  <c r="L53" i="36"/>
  <c r="I53" i="36"/>
  <c r="F60" i="36"/>
  <c r="F73" i="36"/>
  <c r="C57" i="42"/>
  <c r="C51" i="42"/>
  <c r="C59" i="42"/>
  <c r="C49" i="42"/>
  <c r="C43" i="42"/>
  <c r="C35" i="42"/>
  <c r="C41" i="42"/>
  <c r="C33" i="42"/>
  <c r="C32" i="42"/>
  <c r="C54" i="42"/>
  <c r="C46" i="42"/>
  <c r="C38" i="42"/>
  <c r="C61" i="42"/>
  <c r="C53" i="42"/>
  <c r="C45" i="42"/>
  <c r="C37" i="42"/>
  <c r="C60" i="42"/>
  <c r="C52" i="42"/>
  <c r="C44" i="42"/>
  <c r="C36" i="42"/>
  <c r="C58" i="42"/>
  <c r="C50" i="42"/>
  <c r="C42" i="42"/>
  <c r="C34" i="42"/>
  <c r="C56" i="42"/>
  <c r="C48" i="42"/>
  <c r="C40" i="42"/>
  <c r="C55" i="42"/>
  <c r="C47" i="42"/>
  <c r="C39" i="42"/>
  <c r="C152" i="6"/>
  <c r="C147" i="6"/>
  <c r="J136" i="6"/>
  <c r="D136" i="6"/>
  <c r="J71" i="6"/>
  <c r="C36" i="6"/>
  <c r="M136" i="6"/>
  <c r="J31" i="6"/>
  <c r="J32" i="6"/>
  <c r="J37" i="6"/>
  <c r="C27" i="6"/>
  <c r="G31" i="6"/>
  <c r="G32" i="6"/>
  <c r="G37" i="6"/>
  <c r="F124" i="6"/>
  <c r="E31" i="6"/>
  <c r="E32" i="6"/>
  <c r="E37" i="6"/>
  <c r="L115" i="6"/>
  <c r="M115" i="6"/>
  <c r="H37" i="36"/>
  <c r="H101" i="36"/>
  <c r="F101" i="36"/>
  <c r="H96" i="36"/>
  <c r="H95" i="36"/>
  <c r="F92" i="36"/>
  <c r="H92" i="36"/>
  <c r="H80" i="36"/>
  <c r="F80" i="36"/>
  <c r="H75" i="36"/>
  <c r="H73" i="36"/>
  <c r="T63" i="36"/>
  <c r="J60" i="36"/>
  <c r="T70" i="36"/>
  <c r="T62" i="36"/>
  <c r="K60" i="36"/>
  <c r="L69" i="36"/>
  <c r="I69" i="36"/>
  <c r="L61" i="36"/>
  <c r="L68" i="36"/>
  <c r="I68" i="36"/>
  <c r="L70" i="36"/>
  <c r="I70" i="36"/>
  <c r="P60" i="36"/>
  <c r="L62" i="36"/>
  <c r="I62" i="36"/>
  <c r="H60" i="36"/>
  <c r="I42" i="36"/>
  <c r="F37" i="36"/>
  <c r="I57" i="36"/>
  <c r="I50" i="36"/>
  <c r="F27" i="36"/>
  <c r="F18" i="36"/>
  <c r="F6" i="36"/>
  <c r="I31" i="36"/>
  <c r="I34" i="36"/>
  <c r="I33" i="36"/>
  <c r="I22" i="36"/>
  <c r="H13" i="36"/>
  <c r="H7" i="36"/>
  <c r="L105" i="36"/>
  <c r="I105" i="36"/>
  <c r="K101" i="36"/>
  <c r="L102" i="36"/>
  <c r="I102" i="36"/>
  <c r="L104" i="36"/>
  <c r="I104" i="36"/>
  <c r="T100" i="36"/>
  <c r="J38" i="37"/>
  <c r="S95" i="36"/>
  <c r="T96" i="36"/>
  <c r="J34" i="37"/>
  <c r="T99" i="36"/>
  <c r="J37" i="37"/>
  <c r="L99" i="36"/>
  <c r="I99" i="36"/>
  <c r="F34" i="37"/>
  <c r="P95" i="36"/>
  <c r="P92" i="36"/>
  <c r="T92" i="36"/>
  <c r="I93" i="36"/>
  <c r="L90" i="36"/>
  <c r="L89" i="36"/>
  <c r="L88" i="36"/>
  <c r="T91" i="36"/>
  <c r="J28" i="37"/>
  <c r="S88" i="36"/>
  <c r="T90" i="36"/>
  <c r="J27" i="37"/>
  <c r="P88" i="36"/>
  <c r="F32" i="37"/>
  <c r="L84" i="36"/>
  <c r="I84" i="36"/>
  <c r="T84" i="36"/>
  <c r="P80" i="36"/>
  <c r="S73" i="36"/>
  <c r="T75" i="36"/>
  <c r="J16" i="37"/>
  <c r="T74" i="36"/>
  <c r="J15" i="37"/>
  <c r="L78" i="36"/>
  <c r="I78" i="36"/>
  <c r="L75" i="36"/>
  <c r="T78" i="36"/>
  <c r="J19" i="37"/>
  <c r="L48" i="36"/>
  <c r="I48" i="36"/>
  <c r="L54" i="36"/>
  <c r="I54" i="36"/>
  <c r="L46" i="36"/>
  <c r="I46" i="36"/>
  <c r="L44" i="36"/>
  <c r="I44" i="36"/>
  <c r="L40" i="36"/>
  <c r="I40" i="36"/>
  <c r="T42" i="36"/>
  <c r="T40" i="36"/>
  <c r="K37" i="36"/>
  <c r="T53" i="36"/>
  <c r="R18" i="36"/>
  <c r="R6" i="36"/>
  <c r="T38" i="36"/>
  <c r="T54" i="36"/>
  <c r="J37" i="36"/>
  <c r="L38" i="36"/>
  <c r="P37" i="36"/>
  <c r="T34" i="36"/>
  <c r="K27" i="36"/>
  <c r="K19" i="36"/>
  <c r="K18" i="36"/>
  <c r="K7" i="36"/>
  <c r="K6" i="36"/>
  <c r="T30" i="36"/>
  <c r="J27" i="36"/>
  <c r="T28" i="36"/>
  <c r="O18" i="36"/>
  <c r="O6" i="36"/>
  <c r="L28" i="36"/>
  <c r="N18" i="36"/>
  <c r="N6" i="36"/>
  <c r="N5" i="36"/>
  <c r="N112" i="36"/>
  <c r="T20" i="36"/>
  <c r="T26" i="36"/>
  <c r="T25" i="36"/>
  <c r="G39" i="37"/>
  <c r="I25" i="36"/>
  <c r="T15" i="36"/>
  <c r="J13" i="37"/>
  <c r="F13" i="37"/>
  <c r="T16" i="36"/>
  <c r="J14" i="37"/>
  <c r="L16" i="36"/>
  <c r="I16" i="36"/>
  <c r="T14" i="36"/>
  <c r="J12" i="37"/>
  <c r="P13" i="36"/>
  <c r="L14" i="36"/>
  <c r="L12" i="36"/>
  <c r="I12" i="36"/>
  <c r="J7" i="36"/>
  <c r="L8" i="36"/>
  <c r="I8" i="36"/>
  <c r="F10" i="37"/>
  <c r="F9" i="37"/>
  <c r="T12" i="36"/>
  <c r="J10" i="37"/>
  <c r="D42" i="33"/>
  <c r="I43" i="33"/>
  <c r="I42" i="33"/>
  <c r="D43" i="33"/>
  <c r="D44" i="33"/>
  <c r="P101" i="36"/>
  <c r="C155" i="6"/>
  <c r="F89" i="6"/>
  <c r="E89" i="6"/>
  <c r="E99" i="6"/>
  <c r="F136" i="6"/>
  <c r="E71" i="6"/>
  <c r="E131" i="6"/>
  <c r="C67" i="6"/>
  <c r="K71" i="6"/>
  <c r="K72" i="6"/>
  <c r="F71" i="6"/>
  <c r="F131" i="6"/>
  <c r="K124" i="6"/>
  <c r="J124" i="6"/>
  <c r="C64" i="6"/>
  <c r="E124" i="6"/>
  <c r="C119" i="6"/>
  <c r="C122" i="6"/>
  <c r="F115" i="6"/>
  <c r="I115" i="6"/>
  <c r="C133" i="6"/>
  <c r="M31" i="6"/>
  <c r="M32" i="6"/>
  <c r="I31" i="6"/>
  <c r="L31" i="6"/>
  <c r="L32" i="6"/>
  <c r="D31" i="6"/>
  <c r="D32" i="6"/>
  <c r="D37" i="6"/>
  <c r="F32" i="6"/>
  <c r="F37" i="6"/>
  <c r="I124" i="6"/>
  <c r="D124" i="6"/>
  <c r="C124" i="6"/>
  <c r="K31" i="6"/>
  <c r="C24" i="6"/>
  <c r="G115" i="6"/>
  <c r="C15" i="6"/>
  <c r="L92" i="36"/>
  <c r="I92" i="36"/>
  <c r="T60" i="36"/>
  <c r="J5" i="37"/>
  <c r="T13" i="36"/>
  <c r="I24" i="42"/>
  <c r="T95" i="36"/>
  <c r="G131" i="6"/>
  <c r="F5" i="37"/>
  <c r="S72" i="36"/>
  <c r="K72" i="36"/>
  <c r="P72" i="36"/>
  <c r="F72" i="36"/>
  <c r="L60" i="36"/>
  <c r="I60" i="36"/>
  <c r="T80" i="36"/>
  <c r="C12" i="42"/>
  <c r="D10" i="42"/>
  <c r="C62" i="42"/>
  <c r="J131" i="6"/>
  <c r="I96" i="36"/>
  <c r="I61" i="36"/>
  <c r="L101" i="36"/>
  <c r="L95" i="36"/>
  <c r="I95" i="36"/>
  <c r="R5" i="36"/>
  <c r="T88" i="36"/>
  <c r="T73" i="36"/>
  <c r="T72" i="36"/>
  <c r="Q5" i="36"/>
  <c r="Q112" i="36"/>
  <c r="L80" i="36"/>
  <c r="I80" i="36"/>
  <c r="J24" i="37"/>
  <c r="L73" i="36"/>
  <c r="I73" i="36"/>
  <c r="I75" i="36"/>
  <c r="J18" i="36"/>
  <c r="J6" i="36"/>
  <c r="I38" i="36"/>
  <c r="L37" i="36"/>
  <c r="I37" i="36"/>
  <c r="F4" i="37"/>
  <c r="T37" i="36"/>
  <c r="J4" i="37"/>
  <c r="C49" i="37"/>
  <c r="C47" i="37"/>
  <c r="S18" i="36"/>
  <c r="S6" i="36"/>
  <c r="L27" i="36"/>
  <c r="P7" i="36"/>
  <c r="L13" i="36"/>
  <c r="I13" i="36"/>
  <c r="I14" i="36"/>
  <c r="T7" i="36"/>
  <c r="F31" i="37"/>
  <c r="F72" i="6"/>
  <c r="F77" i="6"/>
  <c r="I32" i="6"/>
  <c r="C31" i="6"/>
  <c r="K32" i="6"/>
  <c r="K131" i="6"/>
  <c r="L37" i="6"/>
  <c r="M37" i="6"/>
  <c r="D39" i="6"/>
  <c r="E38" i="6"/>
  <c r="E39" i="6"/>
  <c r="F38" i="6"/>
  <c r="F39" i="6"/>
  <c r="G38" i="6"/>
  <c r="G39" i="6"/>
  <c r="H38" i="6"/>
  <c r="H39" i="6"/>
  <c r="I38" i="6"/>
  <c r="R112" i="36"/>
  <c r="H40" i="37"/>
  <c r="G40" i="37"/>
  <c r="I101" i="36"/>
  <c r="J10" i="43"/>
  <c r="D13" i="42"/>
  <c r="E12" i="42"/>
  <c r="E10" i="42"/>
  <c r="D11" i="42"/>
  <c r="D102" i="42"/>
  <c r="D126" i="42"/>
  <c r="D64" i="42"/>
  <c r="C32" i="6"/>
  <c r="S5" i="36"/>
  <c r="L7" i="36"/>
  <c r="I7" i="36"/>
  <c r="I37" i="6"/>
  <c r="K37" i="6"/>
  <c r="S112" i="36"/>
  <c r="I40" i="37"/>
  <c r="E64" i="42"/>
  <c r="E102" i="42"/>
  <c r="E126" i="42"/>
  <c r="F10" i="42"/>
  <c r="E11" i="42"/>
  <c r="D12" i="42"/>
  <c r="C154" i="6"/>
  <c r="I39" i="6"/>
  <c r="J38" i="6"/>
  <c r="J39" i="6"/>
  <c r="K38" i="6"/>
  <c r="K39" i="6"/>
  <c r="L38" i="6"/>
  <c r="L39" i="6"/>
  <c r="M38" i="6"/>
  <c r="M39" i="6"/>
  <c r="C37" i="6"/>
  <c r="F12" i="42"/>
  <c r="L10" i="43"/>
  <c r="F13" i="42"/>
  <c r="F11" i="42"/>
  <c r="F102" i="42"/>
  <c r="F126" i="42"/>
  <c r="F64" i="42"/>
  <c r="G10" i="42"/>
  <c r="K10" i="43"/>
  <c r="E13" i="42"/>
  <c r="G11" i="42"/>
  <c r="G64" i="42"/>
  <c r="G102" i="42"/>
  <c r="G126" i="42"/>
  <c r="H10" i="42"/>
  <c r="G13" i="42"/>
  <c r="M10" i="43"/>
  <c r="F99" i="6"/>
  <c r="I10" i="42"/>
  <c r="I12" i="42"/>
  <c r="G12" i="42"/>
  <c r="H11" i="42"/>
  <c r="H102" i="42"/>
  <c r="H126" i="42"/>
  <c r="H64" i="42"/>
  <c r="H12" i="42"/>
  <c r="J13" i="42"/>
  <c r="O10" i="43"/>
  <c r="E24" i="42"/>
  <c r="E157" i="6"/>
  <c r="H99" i="6"/>
  <c r="I11" i="42"/>
  <c r="I64" i="42"/>
  <c r="I102" i="42"/>
  <c r="I126" i="42"/>
  <c r="G99" i="6"/>
  <c r="H13" i="42"/>
  <c r="N10" i="43"/>
  <c r="J10" i="42"/>
  <c r="I13" i="42"/>
  <c r="J12" i="42"/>
  <c r="K10" i="42"/>
  <c r="M45" i="6"/>
  <c r="J102" i="42"/>
  <c r="J126" i="42"/>
  <c r="J64" i="42"/>
  <c r="J11" i="42"/>
  <c r="D24" i="42"/>
  <c r="K11" i="42"/>
  <c r="I99" i="6"/>
  <c r="K64" i="42"/>
  <c r="K102" i="42"/>
  <c r="K126" i="42"/>
  <c r="F24" i="42"/>
  <c r="K13" i="42"/>
  <c r="L10" i="42"/>
  <c r="M46" i="6"/>
  <c r="L11" i="42"/>
  <c r="J99" i="6"/>
  <c r="K12" i="42"/>
  <c r="L13" i="42"/>
  <c r="M47" i="6"/>
  <c r="L12" i="42"/>
  <c r="L64" i="42"/>
  <c r="L102" i="42"/>
  <c r="L126" i="42"/>
  <c r="K99" i="6"/>
  <c r="M99" i="6"/>
  <c r="C94" i="6"/>
  <c r="L99" i="6"/>
  <c r="L13" i="45"/>
  <c r="L53" i="45"/>
  <c r="D53" i="45"/>
  <c r="E53" i="45"/>
  <c r="F62" i="42"/>
  <c r="E59" i="42"/>
  <c r="E51" i="42"/>
  <c r="E43" i="42"/>
  <c r="E35" i="42"/>
  <c r="E58" i="42"/>
  <c r="E50" i="42"/>
  <c r="E42" i="42"/>
  <c r="E34" i="42"/>
  <c r="E57" i="42"/>
  <c r="E49" i="42"/>
  <c r="E41" i="42"/>
  <c r="E33" i="42"/>
  <c r="E56" i="42"/>
  <c r="E48" i="42"/>
  <c r="E40" i="42"/>
  <c r="E32" i="42"/>
  <c r="E54" i="42"/>
  <c r="E46" i="42"/>
  <c r="E38" i="42"/>
  <c r="E61" i="42"/>
  <c r="E53" i="42"/>
  <c r="E45" i="42"/>
  <c r="C49" i="33"/>
  <c r="B49" i="33"/>
  <c r="G43" i="33"/>
  <c r="J43" i="33"/>
  <c r="F42" i="33"/>
  <c r="K49" i="33"/>
  <c r="E63" i="33"/>
  <c r="I63" i="33"/>
  <c r="I11" i="43"/>
  <c r="D73" i="32"/>
  <c r="B40" i="32"/>
  <c r="C40" i="32"/>
  <c r="D78" i="32"/>
  <c r="D157" i="6"/>
  <c r="C157" i="6"/>
  <c r="C19" i="42"/>
  <c r="C156" i="6"/>
  <c r="C153" i="6"/>
  <c r="C97" i="6"/>
  <c r="E149" i="6"/>
  <c r="E159" i="6"/>
  <c r="C144" i="6"/>
  <c r="D149" i="6"/>
  <c r="D89" i="6"/>
  <c r="C141" i="6"/>
  <c r="B20" i="42"/>
  <c r="H136" i="6"/>
  <c r="C136" i="6"/>
  <c r="F137" i="6"/>
  <c r="F162" i="6"/>
  <c r="F102" i="6"/>
  <c r="F132" i="6"/>
  <c r="H71" i="6"/>
  <c r="I71" i="6"/>
  <c r="L71" i="6"/>
  <c r="L72" i="6"/>
  <c r="L77" i="6"/>
  <c r="I72" i="6"/>
  <c r="I131" i="6"/>
  <c r="K77" i="6"/>
  <c r="K137" i="6"/>
  <c r="K162" i="6"/>
  <c r="K132" i="6"/>
  <c r="D131" i="6"/>
  <c r="M71" i="6"/>
  <c r="D72" i="6"/>
  <c r="D77" i="6"/>
  <c r="K102" i="6"/>
  <c r="G137" i="6"/>
  <c r="G162" i="6"/>
  <c r="G102" i="6"/>
  <c r="J72" i="6"/>
  <c r="D115" i="6"/>
  <c r="E72" i="6"/>
  <c r="G132" i="6"/>
  <c r="C55" i="6"/>
  <c r="L72" i="36"/>
  <c r="I107" i="36"/>
  <c r="O5" i="36"/>
  <c r="O112" i="36"/>
  <c r="I90" i="36"/>
  <c r="K5" i="36"/>
  <c r="K112" i="36"/>
  <c r="J5" i="36"/>
  <c r="J112" i="36"/>
  <c r="H72" i="36"/>
  <c r="I88" i="36"/>
  <c r="I89" i="36"/>
  <c r="E5" i="36"/>
  <c r="F5" i="36"/>
  <c r="F112" i="36"/>
  <c r="G18" i="36"/>
  <c r="G6" i="36"/>
  <c r="G5" i="36"/>
  <c r="G112" i="36"/>
  <c r="H27" i="36"/>
  <c r="I28" i="36"/>
  <c r="I27" i="36"/>
  <c r="E39" i="37"/>
  <c r="H54" i="45"/>
  <c r="F3" i="37"/>
  <c r="T27" i="36"/>
  <c r="J3" i="37"/>
  <c r="L18" i="36"/>
  <c r="L6" i="36"/>
  <c r="L5" i="36"/>
  <c r="L112" i="36"/>
  <c r="D39" i="37"/>
  <c r="D40" i="37"/>
  <c r="T19" i="36"/>
  <c r="U60" i="36"/>
  <c r="F11" i="37"/>
  <c r="P18" i="36"/>
  <c r="P6" i="36"/>
  <c r="P5" i="36"/>
  <c r="U107" i="36"/>
  <c r="I20" i="36"/>
  <c r="H19" i="36"/>
  <c r="K63" i="33"/>
  <c r="K11" i="43"/>
  <c r="K14" i="43"/>
  <c r="G63" i="33"/>
  <c r="G18" i="33"/>
  <c r="G48" i="33"/>
  <c r="M11" i="43"/>
  <c r="M14" i="43"/>
  <c r="E18" i="33"/>
  <c r="E48" i="33"/>
  <c r="N11" i="43"/>
  <c r="N14" i="43"/>
  <c r="J63" i="33"/>
  <c r="C63" i="33"/>
  <c r="B63" i="33"/>
  <c r="F31" i="33"/>
  <c r="F32" i="33"/>
  <c r="F48" i="33"/>
  <c r="F30" i="33"/>
  <c r="F47" i="33"/>
  <c r="E42" i="33"/>
  <c r="C42" i="33"/>
  <c r="J11" i="43"/>
  <c r="J14" i="43"/>
  <c r="H165" i="6"/>
  <c r="H44" i="33"/>
  <c r="H42" i="33"/>
  <c r="F63" i="33"/>
  <c r="I14" i="43"/>
  <c r="K42" i="33"/>
  <c r="J44" i="33"/>
  <c r="J42" i="33"/>
  <c r="J49" i="33"/>
  <c r="I49" i="33"/>
  <c r="H49" i="33"/>
  <c r="G49" i="33"/>
  <c r="G44" i="33"/>
  <c r="G42" i="33"/>
  <c r="F49" i="33"/>
  <c r="F44" i="33"/>
  <c r="F43" i="33"/>
  <c r="E49" i="33"/>
  <c r="D49" i="33"/>
  <c r="C43" i="33"/>
  <c r="C44" i="33"/>
  <c r="K44" i="33"/>
  <c r="K43" i="33"/>
  <c r="E44" i="33"/>
  <c r="K18" i="33"/>
  <c r="J31" i="33"/>
  <c r="J32" i="33"/>
  <c r="J30" i="33"/>
  <c r="J48" i="33"/>
  <c r="L165" i="6"/>
  <c r="I30" i="33"/>
  <c r="I32" i="33"/>
  <c r="I48" i="33"/>
  <c r="I31" i="33"/>
  <c r="K165" i="6"/>
  <c r="H31" i="33"/>
  <c r="H48" i="33"/>
  <c r="H32" i="33"/>
  <c r="H30" i="33"/>
  <c r="J165" i="6"/>
  <c r="D48" i="33"/>
  <c r="D30" i="33"/>
  <c r="D31" i="33"/>
  <c r="D32" i="33"/>
  <c r="F165" i="6"/>
  <c r="D63" i="33"/>
  <c r="G11" i="43"/>
  <c r="C31" i="33"/>
  <c r="C48" i="33"/>
  <c r="C32" i="33"/>
  <c r="C30" i="33"/>
  <c r="E165" i="6"/>
  <c r="B32" i="33"/>
  <c r="B48" i="33"/>
  <c r="B31" i="33"/>
  <c r="B30" i="33"/>
  <c r="D165" i="6"/>
  <c r="F15" i="34"/>
  <c r="B17" i="34"/>
  <c r="D37" i="32"/>
  <c r="C37" i="32"/>
  <c r="B78" i="32"/>
  <c r="C78" i="32"/>
  <c r="D77" i="32"/>
  <c r="C77" i="32"/>
  <c r="D76" i="32"/>
  <c r="C76" i="32"/>
  <c r="B37" i="32"/>
  <c r="B76" i="32"/>
  <c r="B77" i="32"/>
  <c r="E62" i="42"/>
  <c r="F50" i="33"/>
  <c r="F58" i="33"/>
  <c r="F60" i="33"/>
  <c r="G50" i="33"/>
  <c r="G58" i="33"/>
  <c r="C24" i="42"/>
  <c r="B24" i="42"/>
  <c r="B19" i="42"/>
  <c r="D159" i="6"/>
  <c r="C159" i="6"/>
  <c r="C149" i="6"/>
  <c r="C89" i="6"/>
  <c r="D99" i="6"/>
  <c r="C99" i="6"/>
  <c r="L131" i="6"/>
  <c r="H72" i="6"/>
  <c r="H131" i="6"/>
  <c r="L132" i="6"/>
  <c r="D132" i="6"/>
  <c r="L137" i="6"/>
  <c r="L162" i="6"/>
  <c r="L102" i="6"/>
  <c r="M72" i="6"/>
  <c r="M131" i="6"/>
  <c r="I77" i="6"/>
  <c r="I132" i="6"/>
  <c r="C71" i="6"/>
  <c r="E132" i="6"/>
  <c r="E77" i="6"/>
  <c r="C115" i="6"/>
  <c r="D137" i="6"/>
  <c r="D102" i="6"/>
  <c r="J132" i="6"/>
  <c r="J77" i="6"/>
  <c r="I72" i="36"/>
  <c r="I54" i="45"/>
  <c r="E40" i="37"/>
  <c r="F39" i="37"/>
  <c r="C46" i="37"/>
  <c r="C50" i="37"/>
  <c r="J11" i="37"/>
  <c r="J39" i="37"/>
  <c r="T18" i="36"/>
  <c r="T6" i="36"/>
  <c r="T5" i="36"/>
  <c r="P112" i="36"/>
  <c r="U112" i="36"/>
  <c r="U110" i="36"/>
  <c r="I19" i="36"/>
  <c r="H18" i="36"/>
  <c r="F46" i="33"/>
  <c r="G32" i="33"/>
  <c r="G30" i="33"/>
  <c r="G45" i="33"/>
  <c r="G31" i="33"/>
  <c r="F45" i="33"/>
  <c r="E32" i="33"/>
  <c r="E30" i="33"/>
  <c r="E31" i="33"/>
  <c r="E51" i="33"/>
  <c r="F51" i="33"/>
  <c r="F52" i="33"/>
  <c r="E50" i="33"/>
  <c r="E58" i="33"/>
  <c r="E60" i="33"/>
  <c r="E52" i="33"/>
  <c r="G51" i="33"/>
  <c r="G52" i="33"/>
  <c r="F59" i="33"/>
  <c r="K48" i="33"/>
  <c r="K30" i="33"/>
  <c r="K32" i="33"/>
  <c r="K31" i="33"/>
  <c r="J52" i="33"/>
  <c r="J51" i="33"/>
  <c r="J50" i="33"/>
  <c r="J58" i="33"/>
  <c r="J46" i="33"/>
  <c r="J45" i="33"/>
  <c r="J47" i="33"/>
  <c r="I51" i="33"/>
  <c r="I52" i="33"/>
  <c r="I50" i="33"/>
  <c r="I58" i="33"/>
  <c r="I47" i="33"/>
  <c r="I45" i="33"/>
  <c r="I46" i="33"/>
  <c r="H51" i="33"/>
  <c r="H50" i="33"/>
  <c r="H58" i="33"/>
  <c r="H52" i="33"/>
  <c r="H45" i="33"/>
  <c r="H46" i="33"/>
  <c r="H47" i="33"/>
  <c r="G59" i="33"/>
  <c r="G60" i="33"/>
  <c r="J12" i="43"/>
  <c r="G14" i="43"/>
  <c r="K12" i="43"/>
  <c r="N12" i="43"/>
  <c r="L12" i="43"/>
  <c r="M12" i="43"/>
  <c r="O12" i="43"/>
  <c r="I12" i="43"/>
  <c r="D45" i="33"/>
  <c r="D47" i="33"/>
  <c r="D46" i="33"/>
  <c r="D51" i="33"/>
  <c r="D50" i="33"/>
  <c r="D58" i="33"/>
  <c r="D52" i="33"/>
  <c r="C52" i="33"/>
  <c r="C51" i="33"/>
  <c r="C50" i="33"/>
  <c r="C58" i="33"/>
  <c r="C45" i="33"/>
  <c r="C47" i="33"/>
  <c r="C46" i="33"/>
  <c r="B51" i="33"/>
  <c r="B50" i="33"/>
  <c r="B58" i="33"/>
  <c r="B52" i="33"/>
  <c r="B47" i="33"/>
  <c r="B45" i="33"/>
  <c r="B46" i="33"/>
  <c r="F24" i="34"/>
  <c r="C26" i="34"/>
  <c r="C117" i="42"/>
  <c r="C113" i="42"/>
  <c r="E108" i="42"/>
  <c r="E113" i="42"/>
  <c r="E120" i="42"/>
  <c r="D105" i="42"/>
  <c r="D107" i="42"/>
  <c r="F114" i="42"/>
  <c r="F116" i="42"/>
  <c r="G113" i="42"/>
  <c r="G122" i="42"/>
  <c r="H104" i="42"/>
  <c r="H108" i="42"/>
  <c r="H115" i="42"/>
  <c r="I117" i="42"/>
  <c r="I107" i="42"/>
  <c r="I103" i="42"/>
  <c r="J110" i="42"/>
  <c r="J116" i="42"/>
  <c r="J108" i="42"/>
  <c r="K106" i="42"/>
  <c r="K122" i="42"/>
  <c r="L112" i="42"/>
  <c r="L120" i="42"/>
  <c r="K121" i="42"/>
  <c r="D115" i="42"/>
  <c r="F121" i="42"/>
  <c r="I106" i="42"/>
  <c r="L122" i="42"/>
  <c r="C108" i="42"/>
  <c r="C103" i="42"/>
  <c r="E110" i="42"/>
  <c r="E103" i="42"/>
  <c r="E121" i="42"/>
  <c r="D106" i="42"/>
  <c r="D117" i="42"/>
  <c r="F117" i="42"/>
  <c r="F119" i="42"/>
  <c r="G109" i="42"/>
  <c r="G106" i="42"/>
  <c r="G110" i="42"/>
  <c r="H114" i="42"/>
  <c r="H119" i="42"/>
  <c r="H118" i="42"/>
  <c r="I121" i="42"/>
  <c r="I109" i="42"/>
  <c r="I118" i="42"/>
  <c r="J118" i="42"/>
  <c r="J113" i="42"/>
  <c r="K114" i="42"/>
  <c r="K117" i="42"/>
  <c r="L106" i="42"/>
  <c r="L121" i="42"/>
  <c r="L111" i="42"/>
  <c r="K118" i="42"/>
  <c r="C118" i="42"/>
  <c r="G111" i="42"/>
  <c r="I108" i="42"/>
  <c r="J112" i="42"/>
  <c r="C122" i="42"/>
  <c r="C111" i="42"/>
  <c r="C106" i="42"/>
  <c r="E107" i="42"/>
  <c r="E104" i="42"/>
  <c r="E105" i="42"/>
  <c r="D104" i="42"/>
  <c r="D113" i="42"/>
  <c r="F118" i="42"/>
  <c r="F106" i="42"/>
  <c r="G104" i="42"/>
  <c r="G117" i="42"/>
  <c r="G116" i="42"/>
  <c r="H109" i="42"/>
  <c r="H116" i="42"/>
  <c r="H113" i="42"/>
  <c r="I122" i="42"/>
  <c r="I116" i="42"/>
  <c r="J115" i="42"/>
  <c r="J119" i="42"/>
  <c r="K109" i="42"/>
  <c r="K112" i="42"/>
  <c r="L109" i="42"/>
  <c r="L113" i="42"/>
  <c r="L115" i="42"/>
  <c r="K105" i="42"/>
  <c r="I112" i="42"/>
  <c r="K104" i="42"/>
  <c r="G15" i="42"/>
  <c r="G17" i="42"/>
  <c r="C115" i="42"/>
  <c r="C121" i="42"/>
  <c r="C110" i="42"/>
  <c r="E116" i="42"/>
  <c r="E117" i="42"/>
  <c r="E109" i="42"/>
  <c r="D114" i="42"/>
  <c r="D120" i="42"/>
  <c r="D110" i="42"/>
  <c r="F105" i="42"/>
  <c r="F109" i="42"/>
  <c r="G120" i="42"/>
  <c r="G112" i="42"/>
  <c r="G103" i="42"/>
  <c r="H121" i="42"/>
  <c r="H110" i="42"/>
  <c r="I120" i="42"/>
  <c r="I113" i="42"/>
  <c r="J114" i="42"/>
  <c r="J104" i="42"/>
  <c r="K108" i="42"/>
  <c r="K110" i="42"/>
  <c r="L119" i="42"/>
  <c r="L108" i="42"/>
  <c r="L118" i="42"/>
  <c r="J122" i="42"/>
  <c r="C109" i="42"/>
  <c r="D108" i="42"/>
  <c r="G119" i="42"/>
  <c r="H103" i="42"/>
  <c r="J105" i="42"/>
  <c r="L110" i="42"/>
  <c r="C104" i="42"/>
  <c r="C105" i="42"/>
  <c r="C120" i="42"/>
  <c r="E118" i="42"/>
  <c r="E111" i="42"/>
  <c r="D119" i="42"/>
  <c r="D121" i="42"/>
  <c r="D112" i="42"/>
  <c r="F110" i="42"/>
  <c r="F108" i="42"/>
  <c r="F104" i="42"/>
  <c r="G107" i="42"/>
  <c r="G114" i="42"/>
  <c r="G121" i="42"/>
  <c r="H117" i="42"/>
  <c r="H120" i="42"/>
  <c r="I105" i="42"/>
  <c r="I111" i="42"/>
  <c r="J111" i="42"/>
  <c r="J121" i="42"/>
  <c r="K103" i="42"/>
  <c r="K119" i="42"/>
  <c r="K120" i="42"/>
  <c r="L114" i="42"/>
  <c r="L103" i="42"/>
  <c r="L105" i="42"/>
  <c r="L117" i="42"/>
  <c r="E119" i="42"/>
  <c r="F107" i="42"/>
  <c r="H111" i="42"/>
  <c r="K107" i="42"/>
  <c r="C114" i="42"/>
  <c r="C116" i="42"/>
  <c r="C112" i="42"/>
  <c r="E112" i="42"/>
  <c r="E114" i="42"/>
  <c r="D118" i="42"/>
  <c r="D111" i="42"/>
  <c r="D122" i="42"/>
  <c r="F115" i="42"/>
  <c r="F122" i="42"/>
  <c r="F112" i="42"/>
  <c r="G105" i="42"/>
  <c r="G118" i="42"/>
  <c r="H112" i="42"/>
  <c r="H105" i="42"/>
  <c r="I115" i="42"/>
  <c r="I119" i="42"/>
  <c r="J117" i="42"/>
  <c r="J109" i="42"/>
  <c r="L116" i="42"/>
  <c r="J107" i="42"/>
  <c r="C107" i="42"/>
  <c r="C119" i="42"/>
  <c r="E115" i="42"/>
  <c r="E122" i="42"/>
  <c r="D116" i="42"/>
  <c r="D103" i="42"/>
  <c r="D109" i="42"/>
  <c r="F103" i="42"/>
  <c r="F111" i="42"/>
  <c r="F120" i="42"/>
  <c r="G115" i="42"/>
  <c r="G108" i="42"/>
  <c r="H122" i="42"/>
  <c r="H107" i="42"/>
  <c r="I110" i="42"/>
  <c r="I104" i="42"/>
  <c r="I114" i="42"/>
  <c r="J103" i="42"/>
  <c r="J106" i="42"/>
  <c r="J120" i="42"/>
  <c r="K116" i="42"/>
  <c r="K115" i="42"/>
  <c r="K113" i="42"/>
  <c r="L104" i="42"/>
  <c r="L107" i="42"/>
  <c r="E106" i="42"/>
  <c r="F113" i="42"/>
  <c r="H106" i="42"/>
  <c r="K111" i="42"/>
  <c r="L21" i="42"/>
  <c r="H21" i="42"/>
  <c r="L15" i="42"/>
  <c r="L17" i="42"/>
  <c r="K21" i="42"/>
  <c r="D15" i="42"/>
  <c r="D17" i="42"/>
  <c r="I18" i="42"/>
  <c r="I21" i="42"/>
  <c r="I22" i="42"/>
  <c r="F18" i="42"/>
  <c r="F21" i="42"/>
  <c r="F22" i="42"/>
  <c r="F15" i="42"/>
  <c r="F17" i="42"/>
  <c r="F23" i="42"/>
  <c r="D21" i="42"/>
  <c r="G21" i="42"/>
  <c r="E21" i="42"/>
  <c r="J21" i="42"/>
  <c r="C21" i="42"/>
  <c r="K15" i="42"/>
  <c r="K17" i="42"/>
  <c r="D18" i="42"/>
  <c r="E18" i="42"/>
  <c r="E22" i="42"/>
  <c r="E15" i="42"/>
  <c r="E17" i="42"/>
  <c r="H15" i="42"/>
  <c r="H17" i="42"/>
  <c r="J18" i="42"/>
  <c r="J15" i="42"/>
  <c r="J17" i="42"/>
  <c r="I15" i="42"/>
  <c r="I17" i="42"/>
  <c r="I23" i="42"/>
  <c r="C18" i="42"/>
  <c r="C22" i="42"/>
  <c r="L18" i="42"/>
  <c r="L22" i="42"/>
  <c r="K18" i="42"/>
  <c r="G18" i="42"/>
  <c r="G22" i="42"/>
  <c r="C15" i="42"/>
  <c r="C17" i="42"/>
  <c r="H18" i="42"/>
  <c r="H22" i="42"/>
  <c r="H132" i="6"/>
  <c r="H77" i="6"/>
  <c r="I102" i="6"/>
  <c r="I137" i="6"/>
  <c r="I162" i="6"/>
  <c r="M77" i="6"/>
  <c r="M132" i="6"/>
  <c r="C132" i="6"/>
  <c r="C72" i="6"/>
  <c r="C131" i="6"/>
  <c r="D162" i="6"/>
  <c r="J102" i="6"/>
  <c r="J137" i="6"/>
  <c r="J162" i="6"/>
  <c r="E102" i="6"/>
  <c r="E137" i="6"/>
  <c r="E162" i="6"/>
  <c r="D104" i="6"/>
  <c r="E103" i="6"/>
  <c r="D54" i="45"/>
  <c r="J7" i="43"/>
  <c r="F40" i="37"/>
  <c r="D48" i="37"/>
  <c r="J40" i="37"/>
  <c r="C44" i="37"/>
  <c r="L54" i="45"/>
  <c r="D50" i="37"/>
  <c r="E54" i="45"/>
  <c r="J6" i="43"/>
  <c r="T112" i="36"/>
  <c r="H6" i="36"/>
  <c r="I18" i="36"/>
  <c r="G47" i="33"/>
  <c r="G46" i="33"/>
  <c r="E45" i="33"/>
  <c r="E46" i="33"/>
  <c r="E47" i="33"/>
  <c r="E59" i="33"/>
  <c r="K45" i="33"/>
  <c r="K47" i="33"/>
  <c r="K46" i="33"/>
  <c r="K52" i="33"/>
  <c r="K50" i="33"/>
  <c r="K58" i="33"/>
  <c r="K51" i="33"/>
  <c r="J60" i="33"/>
  <c r="J59" i="33"/>
  <c r="I59" i="33"/>
  <c r="I60" i="33"/>
  <c r="H60" i="33"/>
  <c r="H59" i="33"/>
  <c r="K15" i="43"/>
  <c r="N15" i="43"/>
  <c r="M15" i="43"/>
  <c r="O15" i="43"/>
  <c r="I15" i="43"/>
  <c r="J15" i="43"/>
  <c r="L15" i="43"/>
  <c r="D60" i="33"/>
  <c r="D59" i="33"/>
  <c r="C59" i="33"/>
  <c r="C60" i="33"/>
  <c r="B59" i="33"/>
  <c r="B60" i="33"/>
  <c r="H23" i="42"/>
  <c r="K22" i="42"/>
  <c r="D22" i="42"/>
  <c r="B18" i="42"/>
  <c r="J22" i="42"/>
  <c r="D23" i="42"/>
  <c r="J127" i="42"/>
  <c r="H127" i="42"/>
  <c r="G127" i="42"/>
  <c r="B21" i="42"/>
  <c r="K127" i="42"/>
  <c r="F127" i="42"/>
  <c r="B22" i="42"/>
  <c r="C127" i="42"/>
  <c r="K23" i="42"/>
  <c r="J23" i="42"/>
  <c r="L23" i="42"/>
  <c r="E23" i="42"/>
  <c r="D127" i="42"/>
  <c r="G23" i="42"/>
  <c r="B15" i="42"/>
  <c r="L127" i="42"/>
  <c r="E127" i="42"/>
  <c r="I127" i="42"/>
  <c r="H137" i="6"/>
  <c r="H162" i="6"/>
  <c r="M137" i="6"/>
  <c r="M162" i="6"/>
  <c r="C162" i="6"/>
  <c r="H102" i="6"/>
  <c r="M102" i="6"/>
  <c r="C102" i="6"/>
  <c r="C77" i="6"/>
  <c r="D163" i="6"/>
  <c r="E163" i="6"/>
  <c r="F163" i="6"/>
  <c r="G163" i="6"/>
  <c r="C23" i="42"/>
  <c r="B17" i="42"/>
  <c r="E104" i="6"/>
  <c r="F103" i="6"/>
  <c r="F104" i="6"/>
  <c r="G103" i="6"/>
  <c r="G104" i="6"/>
  <c r="H103" i="6"/>
  <c r="H104" i="6"/>
  <c r="I103" i="6"/>
  <c r="I104" i="6"/>
  <c r="J103" i="6"/>
  <c r="J104" i="6"/>
  <c r="K103" i="6"/>
  <c r="K104" i="6"/>
  <c r="L103" i="6"/>
  <c r="L104" i="6"/>
  <c r="M103" i="6"/>
  <c r="J9" i="43"/>
  <c r="I6" i="36"/>
  <c r="H5" i="36"/>
  <c r="K60" i="33"/>
  <c r="K59" i="33"/>
  <c r="H163" i="6"/>
  <c r="I163" i="6"/>
  <c r="J163" i="6"/>
  <c r="K163" i="6"/>
  <c r="L163" i="6"/>
  <c r="M163" i="6"/>
  <c r="M104" i="6"/>
  <c r="C137" i="6"/>
  <c r="B26" i="42"/>
  <c r="J8" i="43"/>
  <c r="B25" i="42"/>
  <c r="B23" i="42"/>
  <c r="I5" i="36"/>
  <c r="H112" i="36"/>
  <c r="I112" i="36"/>
</calcChain>
</file>

<file path=xl/sharedStrings.xml><?xml version="1.0" encoding="utf-8"?>
<sst xmlns="http://schemas.openxmlformats.org/spreadsheetml/2006/main" count="1147" uniqueCount="721">
  <si>
    <t>N-1</t>
  </si>
  <si>
    <t>N</t>
  </si>
  <si>
    <t>1. Terenuri si constructii</t>
  </si>
  <si>
    <t>2. Instalatii tehnice si masini</t>
  </si>
  <si>
    <t>I.Stocuri:</t>
  </si>
  <si>
    <t>1. Materii prime si materiale consumabile</t>
  </si>
  <si>
    <t>2. Productia in curs de executie</t>
  </si>
  <si>
    <t>3. Produse finite si marfuri</t>
  </si>
  <si>
    <t>Sold Creditor</t>
  </si>
  <si>
    <t>Sold Debitor</t>
  </si>
  <si>
    <t>Repartizarea profitului</t>
  </si>
  <si>
    <t>3. Alte instalatii, utilaje si mobilier</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</si>
  <si>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</si>
  <si>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</si>
  <si>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</si>
  <si>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</si>
  <si>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</si>
  <si>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</si>
  <si>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</si>
  <si>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</si>
  <si>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</si>
  <si>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</si>
  <si>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</si>
  <si>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II.Prime de capital</t>
  </si>
  <si>
    <t>III.Rezerve din reevaluare</t>
  </si>
  <si>
    <t>TOTAL ACTIV</t>
  </si>
  <si>
    <t>TOTAL CAPITALURI SI DATORII</t>
  </si>
  <si>
    <t>IV.Rezerve</t>
  </si>
  <si>
    <t>Active imobilizate - total</t>
  </si>
  <si>
    <t>Active circulante - total</t>
  </si>
  <si>
    <t>Stocuri - total</t>
  </si>
  <si>
    <t>Capitaluri proprii - total</t>
  </si>
  <si>
    <t>Imobilizari corporale - total</t>
  </si>
  <si>
    <t>Patrimoniul public</t>
  </si>
  <si>
    <t>Capitaluri - total</t>
  </si>
  <si>
    <t>Cifra de afaceri neta</t>
  </si>
  <si>
    <t>Venituri financiare</t>
  </si>
  <si>
    <t>Cheltuieli financiare</t>
  </si>
  <si>
    <t>Rezultatul curent</t>
  </si>
  <si>
    <t>Rezultatul curent Profit</t>
  </si>
  <si>
    <t>Rezultatul curent Pierdere</t>
  </si>
  <si>
    <t>Venituri totale</t>
  </si>
  <si>
    <t>Cheltuieli totale</t>
  </si>
  <si>
    <t>Alte venituri din exploatare</t>
  </si>
  <si>
    <t>Venituri din exploatare - total</t>
  </si>
  <si>
    <t xml:space="preserve">Cheltuieli cu materiile prime şi materialele consumabile </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</si>
  <si>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</si>
  <si>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</si>
  <si>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</si>
  <si>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</si>
  <si>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</si>
  <si>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</si>
  <si>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</si>
  <si>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</si>
  <si>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</si>
  <si>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</si>
  <si>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Cheltuieli de personal</t>
  </si>
  <si>
    <t>TOTAL</t>
  </si>
  <si>
    <t>Construcţii şi instalaţii</t>
  </si>
  <si>
    <t>Dotări</t>
  </si>
  <si>
    <t>Cheltuieli eligibile</t>
  </si>
  <si>
    <t>Cheltuieli neeligibile</t>
  </si>
  <si>
    <t>Amenajarea terenului</t>
  </si>
  <si>
    <t>3.3</t>
  </si>
  <si>
    <t>3.4</t>
  </si>
  <si>
    <t>4.1</t>
  </si>
  <si>
    <t>4.2</t>
  </si>
  <si>
    <t>4.3</t>
  </si>
  <si>
    <t>Active necorporale</t>
  </si>
  <si>
    <t>III</t>
  </si>
  <si>
    <t>SURSE DE FINANŢARE</t>
  </si>
  <si>
    <t>I</t>
  </si>
  <si>
    <t>Valoarea totală a cererii de finantare, din care :</t>
  </si>
  <si>
    <t xml:space="preserve">Valoarea totala eligibilă </t>
  </si>
  <si>
    <t>II</t>
  </si>
  <si>
    <t xml:space="preserve">Contribuţia solicitantului la cheltuieli eligibile </t>
  </si>
  <si>
    <t>Venituri din vanzari produse</t>
  </si>
  <si>
    <t>Venituri din prestari servicii</t>
  </si>
  <si>
    <t>Venituri din vanzari marfuri</t>
  </si>
  <si>
    <t>Total cheltuieli materiale</t>
  </si>
  <si>
    <t>Cheltuieli cu materiile prime si cu materialele consumabile</t>
  </si>
  <si>
    <t xml:space="preserve">Cheltuieli privind marfurile </t>
  </si>
  <si>
    <t>Implementare</t>
  </si>
  <si>
    <t>I.Capital, din care</t>
  </si>
  <si>
    <t>Implementare si operare</t>
  </si>
  <si>
    <t xml:space="preserve">    Capital subscris vărsat</t>
  </si>
  <si>
    <t xml:space="preserve">    Capital subscris nevărsat</t>
  </si>
  <si>
    <t xml:space="preserve">    Patrimoniu regiei</t>
  </si>
  <si>
    <t xml:space="preserve">    Patrimoniul institutelor naționale de cercetare-dezvoltare</t>
  </si>
  <si>
    <t>Aport la capitalul societatii  (imprumuturi de la actionari/asociati)</t>
  </si>
  <si>
    <t xml:space="preserve"> Ajutor nerambursabil (inclusiv avans)</t>
  </si>
  <si>
    <t>Plati TVA</t>
  </si>
  <si>
    <t>Rambursari TVA</t>
  </si>
  <si>
    <t xml:space="preserve">Disponibil de numerar la sfarsitul perioadei </t>
  </si>
  <si>
    <t>ACTIVITATEA DE FINANTARE</t>
  </si>
  <si>
    <t>2.1.</t>
  </si>
  <si>
    <t>Flux de lichiditati din activitatea de  finantare</t>
  </si>
  <si>
    <t>ACTIVITATEA DE EXPLOATARE</t>
  </si>
  <si>
    <t>INCASARI DIN ACTIVITATEA DE FINANTARE</t>
  </si>
  <si>
    <t>PLATI DIN ACTIVITATEA DE FINANTARE</t>
  </si>
  <si>
    <t>PLATI DIN ACTIVITATEA DE EXPLOATARE</t>
  </si>
  <si>
    <t>Alte cheltuieli materiale</t>
  </si>
  <si>
    <t>Venituri din interese de participare</t>
  </si>
  <si>
    <t xml:space="preserve">Achizitii de active fixe corporale, incl TVA </t>
  </si>
  <si>
    <t>Achizitii de active fixe necorporale, incl TVA</t>
  </si>
  <si>
    <t>Alte cheltuieli de exploatare (prestatii externe, alte impozite, taxe si varsaminte asimilate, alte cheltuieli), din care:</t>
  </si>
  <si>
    <t xml:space="preserve">Disponibil de numerar la inceputul perioadei </t>
  </si>
  <si>
    <t>Alte cheltuieli materiale (inclusiv cheltuieli cu prestatii externe)</t>
  </si>
  <si>
    <t xml:space="preserve">Cheltuieli cu energia </t>
  </si>
  <si>
    <t>Cheltuieli cu apa</t>
  </si>
  <si>
    <t>Alte cheltuieli din afara (cu utilitati)</t>
  </si>
  <si>
    <t>Cheltuieli cu personalul angajat</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</si>
  <si>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</si>
  <si>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</si>
  <si>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</si>
  <si>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</si>
  <si>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</si>
  <si>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</si>
  <si>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</si>
  <si>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</si>
  <si>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</si>
  <si>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</si>
  <si>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</si>
  <si>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</si>
  <si>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</si>
  <si>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</si>
  <si>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</si>
  <si>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</si>
  <si>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</si>
  <si>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</si>
  <si>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</si>
  <si>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</si>
  <si>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</si>
  <si>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</si>
  <si>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</si>
  <si>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</si>
  <si>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</si>
  <si>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</si>
  <si>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</si>
  <si>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</si>
  <si>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</si>
  <si>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</si>
  <si>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</si>
  <si>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</si>
  <si>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</si>
  <si>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</si>
  <si>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</si>
  <si>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</si>
  <si>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</si>
  <si>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Pentru a fi eligibil, solicitantul trebuie să nu se încadreze în categoria întreprinderilor în dificultate.</t>
  </si>
  <si>
    <t>Rezultat:</t>
  </si>
  <si>
    <t>AN 1</t>
  </si>
  <si>
    <t>AN 2</t>
  </si>
  <si>
    <t>AN 3</t>
  </si>
  <si>
    <t>AN 4</t>
  </si>
  <si>
    <t>AN 5</t>
  </si>
  <si>
    <t>AN 6</t>
  </si>
  <si>
    <t>AN 7</t>
  </si>
  <si>
    <t>AN 8</t>
  </si>
  <si>
    <t>AN 9</t>
  </si>
  <si>
    <t>AN 10</t>
  </si>
  <si>
    <t>Studii de teren</t>
  </si>
  <si>
    <t>5.1</t>
  </si>
  <si>
    <t>5.3</t>
  </si>
  <si>
    <t>Comisioane, cote si taxe</t>
  </si>
  <si>
    <t xml:space="preserve">Cheltuielile cu activitatea de audit financiar extern </t>
  </si>
  <si>
    <t>Valoare (lei)</t>
  </si>
  <si>
    <t>Total eligibil</t>
  </si>
  <si>
    <t>Total neeligibil</t>
  </si>
  <si>
    <t>Nr crt</t>
  </si>
  <si>
    <t>Total</t>
  </si>
  <si>
    <t>Ajutor nerambursabil</t>
  </si>
  <si>
    <t>Nr</t>
  </si>
  <si>
    <t>I.a.</t>
  </si>
  <si>
    <t>I.b.</t>
  </si>
  <si>
    <t>II.a.</t>
  </si>
  <si>
    <t>II.b.</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</si>
  <si>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</si>
  <si>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</si>
  <si>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</si>
  <si>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</si>
  <si>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</si>
  <si>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</si>
  <si>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</si>
  <si>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</si>
  <si>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</si>
  <si>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</si>
  <si>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</si>
  <si>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</si>
  <si>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</si>
  <si>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</si>
  <si>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</si>
  <si>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</si>
  <si>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</si>
  <si>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</si>
  <si>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</si>
  <si>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</si>
  <si>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</si>
  <si>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</si>
  <si>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</si>
  <si>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</si>
  <si>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</si>
  <si>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</si>
  <si>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</si>
  <si>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</si>
  <si>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</si>
  <si>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</si>
  <si>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</si>
  <si>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</si>
  <si>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</si>
  <si>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</si>
  <si>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</si>
  <si>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</si>
  <si>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</si>
  <si>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</si>
  <si>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</si>
  <si>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</si>
  <si>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</si>
  <si>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</si>
  <si>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</si>
  <si>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</si>
  <si>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</si>
  <si>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</si>
  <si>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</si>
  <si>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</si>
  <si>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</si>
  <si>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</si>
  <si>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</si>
  <si>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</si>
  <si>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</si>
  <si>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E.Active circulante nete/datorii curente nete</t>
  </si>
  <si>
    <t>H.Provizioane</t>
  </si>
  <si>
    <t xml:space="preserve">Ajustări privind provizioanele  </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</si>
  <si>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</si>
  <si>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</si>
  <si>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NU</t>
  </si>
  <si>
    <t>ACTIVITATEA DE INVESTITII (inclusiv  reinvestirile din perioada post implementare)</t>
  </si>
  <si>
    <t>Cheltuieli eligibile, fără TVA</t>
  </si>
  <si>
    <t>TVA nerecuperabilă, aferentă cheltuielilor eligibile</t>
  </si>
  <si>
    <t>Cheltuieli neeligibile, fără TVA</t>
  </si>
  <si>
    <t>TVA aferentă cheltuielilor neeligibile, și TVA recuperabilă aferentă cheltuielilor eligibile</t>
  </si>
  <si>
    <t>Pierdere de capital (dacă rezultatul este negativ)</t>
  </si>
  <si>
    <t>7. Active corporale de exploatare si evaluare a resurselor minerale</t>
  </si>
  <si>
    <t>8. Active biologice productive</t>
  </si>
  <si>
    <t>9. Avansuri</t>
  </si>
  <si>
    <t xml:space="preserve">4. Avansuri </t>
  </si>
  <si>
    <t>III.Investitii pe termen scurt</t>
  </si>
  <si>
    <t>V. Profitul sau pierderea reportat (a)</t>
  </si>
  <si>
    <t>Impozitul specific unor activitati</t>
  </si>
  <si>
    <t>b)</t>
  </si>
  <si>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</si>
  <si>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</si>
  <si>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</si>
  <si>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</si>
  <si>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</si>
  <si>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</si>
  <si>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</si>
  <si>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</si>
  <si>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
  </si>
  <si>
    <t>Verificarea încadrării solicitantului în categoria întreprinderilor în dificultate</t>
  </si>
  <si>
    <t xml:space="preserve">În cazul unei societăți comerciale cu răspundere limitată/În cazul unei societăți comerciale în care cel puțin unii dintre asociați au răspundere nelimitată pentru creanțele societății </t>
  </si>
  <si>
    <t xml:space="preserve">Nr. crt. </t>
  </si>
  <si>
    <t>Denumirea echipamentelor/lucrărilor/ serviciilor</t>
  </si>
  <si>
    <t>UM</t>
  </si>
  <si>
    <t>Cantitate</t>
  </si>
  <si>
    <t>Amenajări pentru protecţia mediului şi aducerea terenului la starea iniţială</t>
  </si>
  <si>
    <t>3.1.3. Alte studii specifice</t>
  </si>
  <si>
    <t>Documentaţii-suport şi cheltuieli pentru obţinerea de avize,
acorduri şi autorizaţii</t>
  </si>
  <si>
    <t>Expertizare tehnică</t>
  </si>
  <si>
    <t>Proiectare</t>
  </si>
  <si>
    <t>Organizarea procedurilor de achiziţie</t>
  </si>
  <si>
    <t>3.7.2. Auditul financiar</t>
  </si>
  <si>
    <t>Asistenţă tehnică</t>
  </si>
  <si>
    <t>Montaj utilaje, echipamente tehnologice şi funcţionale</t>
  </si>
  <si>
    <t>Utilaje, echipamente tehnologice şi funcţionale care necesită montaj</t>
  </si>
  <si>
    <t>4.4</t>
  </si>
  <si>
    <t>Utilaje, echipamente tehnologice şi funcţionale care nu necesită
montaj şi echipamente de transport</t>
  </si>
  <si>
    <t>4.5</t>
  </si>
  <si>
    <t>4.6</t>
  </si>
  <si>
    <t>5.2.4. Cota aferentă Casei Sociale a Constructorilor - CSC</t>
  </si>
  <si>
    <t>Cheltuieli diverse şi neprevăzute</t>
  </si>
  <si>
    <t>Preţul unitar(fără T.V.A)</t>
  </si>
  <si>
    <t>Valoare totala(fără T.V.A)</t>
  </si>
  <si>
    <t>Valoare totala(cu T.V.A)</t>
  </si>
  <si>
    <t>Tva</t>
  </si>
  <si>
    <t>5.1.1.</t>
  </si>
  <si>
    <t>5.1.2.</t>
  </si>
  <si>
    <t xml:space="preserve">3.1.1. </t>
  </si>
  <si>
    <t xml:space="preserve">3.1.2. </t>
  </si>
  <si>
    <t xml:space="preserve">3.1.3. </t>
  </si>
  <si>
    <t>Raport privind impactul asupra mediului</t>
  </si>
  <si>
    <t>Alte studii specifice</t>
  </si>
  <si>
    <t>3.5.4.</t>
  </si>
  <si>
    <t>Documentaţiile tehnice necesare în vederea obţinerii
avizelor/acordurilor/autorizaţiilor</t>
  </si>
  <si>
    <t>Verificarea tehnică de calitate a proiectului tehnic şi a
detaliilor de execuţie</t>
  </si>
  <si>
    <t>Studiu de prefezabilitate</t>
  </si>
  <si>
    <t>Studiu de fezabilitate/documentaţie de avizare a lucrărilor de
intervenţii şi deviz general</t>
  </si>
  <si>
    <t>Scriere cerere de finantare</t>
  </si>
  <si>
    <t>Managementul de proiect pentru obiectivul de investiţii</t>
  </si>
  <si>
    <t>Dirigenţie de şantier</t>
  </si>
  <si>
    <t>5.2.</t>
  </si>
  <si>
    <t>Comisioanele şi dobânzile aferente creditului băncii
finanţatoare</t>
  </si>
  <si>
    <t>Cota aferentă ISC pentru controlul calităţii lucrărilor de
construcţii</t>
  </si>
  <si>
    <t xml:space="preserve">Cheltuieli cu activitățile obligatorii de informare și publicitate aferente proiectului  </t>
  </si>
  <si>
    <t>Placa permanenta</t>
  </si>
  <si>
    <t>Autocolante şi plăcuţe/plăcuțe metalice</t>
  </si>
  <si>
    <t xml:space="preserve">Panou temporar </t>
  </si>
  <si>
    <t>Comunicat/ anunţ de presă la finalizarea proiectului</t>
  </si>
  <si>
    <t>LUCRĂRI DE INTERVENTIE</t>
  </si>
  <si>
    <t>SERVICII</t>
  </si>
  <si>
    <r>
      <rPr>
        <sz val="9"/>
        <rFont val="Calibri"/>
        <family val="2"/>
        <charset val="238"/>
        <scheme val="minor"/>
      </rPr>
      <t>3. Venituri în avans aferente activelor primite prin transfer de la clienţi</t>
    </r>
    <r>
      <rPr>
        <b/>
        <sz val="9"/>
        <rFont val="Calibri"/>
        <family val="2"/>
        <charset val="238"/>
        <scheme val="minor"/>
      </rPr>
      <t xml:space="preserve"> </t>
    </r>
  </si>
  <si>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</si>
  <si>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CHELTUIELI PENTRU INVESTIȚIA DE BAZĂ</t>
  </si>
  <si>
    <t>1.2.</t>
  </si>
  <si>
    <t>1.3.</t>
  </si>
  <si>
    <t>3.6.</t>
  </si>
  <si>
    <t>Finanțarea nerambursabilă totală solicitată</t>
  </si>
  <si>
    <t>Check</t>
  </si>
  <si>
    <t>3.7.</t>
  </si>
  <si>
    <t>3.8.</t>
  </si>
  <si>
    <t>Cheltuieli cu serviciile prevazute in bugetul proiectului</t>
  </si>
  <si>
    <t>Cheltuieli cu inlocuirea activelor cu durata scurta de viată</t>
  </si>
  <si>
    <t>Cheltuieli  pentru instruirea angajaților</t>
  </si>
  <si>
    <t>Data estimata pentru semnarea contractului de finantare</t>
  </si>
  <si>
    <t>Perioada de realizare a activitatilor dupa semnarea contractului de finantare (luni)</t>
  </si>
  <si>
    <t>VI.Profitul sau pierderea exercitiului financiar</t>
  </si>
  <si>
    <t>PROFITUL SAU PIERDEREA NET(Ă) A EXERCIŢIULUI FINANCIAR</t>
  </si>
  <si>
    <t>Profit</t>
  </si>
  <si>
    <t>Pierdere</t>
  </si>
  <si>
    <t>PROFITUL SAU PIERDEREA BRUT(Ă):</t>
  </si>
  <si>
    <t>din care, cifra de afaceri netă corespunzătoare activității
preponderente efectiv desfășurate</t>
  </si>
  <si>
    <t>Producţia vândută</t>
  </si>
  <si>
    <t>Venituri din vânzarea mărfurilor</t>
  </si>
  <si>
    <t>Reduceri comerciale acordate</t>
  </si>
  <si>
    <t>Venituri din subvenţii de exploatare aferente cifrei de afaceri nete</t>
  </si>
  <si>
    <t>PROFITUL SAU PIERDEREA DIN EXPLOATARE:</t>
  </si>
  <si>
    <t>PROFITUL SAU PIERDEREA FINANCIAR(Ă):</t>
  </si>
  <si>
    <t>DA</t>
  </si>
  <si>
    <t>TVA eligibil</t>
  </si>
  <si>
    <t>luna/data/an</t>
  </si>
  <si>
    <t>Se va pastra formatul prestabilit!!!!</t>
  </si>
  <si>
    <t xml:space="preserve">Impozit </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</si>
  <si>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</si>
  <si>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</si>
  <si>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</si>
  <si>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r>
      <rPr>
        <b/>
        <sz val="9.5"/>
        <rFont val="Calibri"/>
        <family val="2"/>
        <scheme val="minor"/>
      </rPr>
      <t xml:space="preserve">Foaia de lucru 1- Bilant - </t>
    </r>
    <r>
      <rPr>
        <sz val="9.5"/>
        <rFont val="Calibri"/>
        <family val="2"/>
        <scheme val="minor"/>
      </rPr>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</si>
  <si>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2- CPP</t>
    </r>
    <r>
      <rPr>
        <sz val="9.5"/>
        <rFont val="Calibri"/>
        <family val="2"/>
        <scheme val="minor"/>
      </rPr>
      <t xml:space="preserve"> - Completați cu informatii din Contul de profit și pierdere aferent ultimelor trei exercitii financiare incheiate (ultimii 3 ani fiscali)) si previziunile pentru urmatorii sase ani (perioada de implementare si perioada de durabilitate).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</si>
  <si>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3- Intreprindere in dificultate</t>
    </r>
    <r>
      <rPr>
        <sz val="9.5"/>
        <rFont val="Calibri"/>
        <family val="2"/>
        <scheme val="minor"/>
      </rPr>
      <t xml:space="preserve"> - Se calculeaza automat. Analiza privind statusul întreprinderii/calculele se realizează pe baza datelor din situaţiile financiare anuale complete încheiate pentru anul precedent depunerii Cererii de Finanţare (conform cu Normele de închidere a exercițiului financiar), aprobate.</t>
    </r>
  </si>
  <si>
    <r>
      <rPr>
        <b/>
        <sz val="9.5"/>
        <rFont val="Calibri"/>
        <family val="2"/>
        <scheme val="minor"/>
      </rPr>
      <t>Foaia de lucru 4-  Corelare Buget Deviz -</t>
    </r>
    <r>
      <rPr>
        <b/>
        <u/>
        <sz val="9.5"/>
        <rFont val="Calibri"/>
        <family val="2"/>
        <scheme val="minor"/>
      </rPr>
      <t xml:space="preserve">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</si>
  <si>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Au fost prevazute formule de verificare a pragurilor maxim eligibile. Daca pragul maxim acceptat este depășit, mesajul  este "Atenție prag!"</t>
  </si>
  <si>
    <t xml:space="preserve">Cheltuieli pentru proiectare și asistență tehnică (cap. 5.3. 2, CAP. 3  Cheltuieli pentru proiectare și asistență tehnică din ghidul solicitantului) în limita maxima de </t>
  </si>
  <si>
    <t>din valoarea eligibilă a investiției de bază, pentru proiectele care implică lucrări de construcții care se supun autorizării</t>
  </si>
  <si>
    <t>din valoarea eligibilă a investiției de bază, pentru proiectele care nu implică lucrări de construcții care se supun autorizării</t>
  </si>
  <si>
    <t>din valoarea eligibilă a proiectului</t>
  </si>
  <si>
    <t xml:space="preserve">Cheltuieli diverse și neprevăzute in limita maxima de </t>
  </si>
  <si>
    <t xml:space="preserve">din valoarea cheltuielilor eligibile cuprinse la subcapitolul 4.1  din Ghidul Solicitantului, cap. 5.3.2. Categorii și plafoane de cheltuieli eligibile </t>
  </si>
  <si>
    <t xml:space="preserve">Cheltuieli cu activitățile obligatorii de informare și publicitate aferente proiectului </t>
  </si>
  <si>
    <t>Plafon de cheltuială maximă – 7500 lei (fără TVA)</t>
  </si>
  <si>
    <t xml:space="preserve">Sunt eligibile în limita a 5000 lei / trimestru (fără TVA) aferente activităților ce pot fi auditate în trimestrul respectiv.  </t>
  </si>
  <si>
    <t>Cheltuieli de instruire a personalului in limita maxima de</t>
  </si>
  <si>
    <t>1 - Bilanțul</t>
  </si>
  <si>
    <t>N-2</t>
  </si>
  <si>
    <t>Cheltuieli privind utilitatile</t>
  </si>
  <si>
    <t>Numar mediu salariati</t>
  </si>
  <si>
    <t>0- Instructiuni de completare:</t>
  </si>
  <si>
    <t>2 - Contul de profit și pierdere</t>
  </si>
  <si>
    <t>3- Intreprindere in dificultate</t>
  </si>
  <si>
    <t>O întreprindere în dificultate înseamnă o întreprindere care se află în cel puţin una din situaţiile următoare:*:</t>
  </si>
  <si>
    <t>Matricea de corelare a bugetului proiectului cu devizul general al investiției</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</si>
  <si>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</si>
  <si>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</si>
  <si>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</si>
  <si>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</si>
  <si>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</si>
  <si>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</si>
  <si>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</si>
  <si>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</si>
  <si>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LUCRARI</t>
  </si>
  <si>
    <t>1.2 Amenajarea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</si>
  <si>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</si>
  <si>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</si>
  <si>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</si>
  <si>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</si>
  <si>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</si>
  <si>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CAP. 2. Cheltuieli pentru asigurarea utilităților necesare obiectivului de investiții</t>
  </si>
  <si>
    <t>3.1.1 Studii de teren</t>
  </si>
  <si>
    <t xml:space="preserve">CAP. 3. Cheltuieli pentru proiectare și asistență tehnică </t>
  </si>
  <si>
    <t>CAP.3 - 3.1.1 Studii de teren</t>
  </si>
  <si>
    <t>3.1.2 Raport privind impactul asupra mediului</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</si>
  <si>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</si>
  <si>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</si>
  <si>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</si>
  <si>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</si>
  <si>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</si>
  <si>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3.3 Expertizare tehnică</t>
  </si>
  <si>
    <t>CAP.3 - 3.3 Expertizare tehnică</t>
  </si>
  <si>
    <t>3.5.1 Tema de proiectare</t>
  </si>
  <si>
    <t>CAP.3 - 3.5.1 Tema de  proiectare</t>
  </si>
  <si>
    <t>3.5.2 Studiu de prefezabilitate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</si>
  <si>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</si>
  <si>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</si>
  <si>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</si>
  <si>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</si>
  <si>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</si>
  <si>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</si>
  <si>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</si>
  <si>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</si>
  <si>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</si>
  <si>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</si>
  <si>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</si>
  <si>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</si>
  <si>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</si>
  <si>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</si>
  <si>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</si>
  <si>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</si>
  <si>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</si>
  <si>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</si>
  <si>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</si>
  <si>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</si>
  <si>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</si>
  <si>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</si>
  <si>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</si>
  <si>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</si>
  <si>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</si>
  <si>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</si>
  <si>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</si>
  <si>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</si>
  <si>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</si>
  <si>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</si>
  <si>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4.5 Dotări</t>
  </si>
  <si>
    <t>CHELTUIELI CU ACTIVE NECORPORALE</t>
  </si>
  <si>
    <t>4.6 Active necorporale</t>
  </si>
  <si>
    <t>CAP. 5. Alte cheltuieli</t>
  </si>
  <si>
    <t>TAXE</t>
  </si>
  <si>
    <t>6.2 Probe tehnologice si teste</t>
  </si>
  <si>
    <t>Corespondenta deviz</t>
  </si>
  <si>
    <t>Cheltuieli pentru organizarea şantierului</t>
  </si>
  <si>
    <t>Lucrări de construcții și instalații aferente organizării de șantier</t>
  </si>
  <si>
    <t>Cheltuieli conexe organizării de șantier</t>
  </si>
  <si>
    <t>3.1.</t>
  </si>
  <si>
    <t xml:space="preserve">Studii </t>
  </si>
  <si>
    <t>3.2.</t>
  </si>
  <si>
    <t>3.5.</t>
  </si>
  <si>
    <t>3.5.1.</t>
  </si>
  <si>
    <t>Temă de proiectare</t>
  </si>
  <si>
    <t>3.5.2.</t>
  </si>
  <si>
    <t>3.5.3</t>
  </si>
  <si>
    <t>3.5.5</t>
  </si>
  <si>
    <t>3.5.6</t>
  </si>
  <si>
    <t>Proiect tehnic şi detalii de execuţie</t>
  </si>
  <si>
    <t>Consultanța</t>
  </si>
  <si>
    <t>3.7.1.1</t>
  </si>
  <si>
    <t>3.7.1.2.</t>
  </si>
  <si>
    <t>3.7.2.</t>
  </si>
  <si>
    <t>Cheltuielile cu activitatea de audit financiar extern</t>
  </si>
  <si>
    <t>3.8.1</t>
  </si>
  <si>
    <t>Asistenta pe perioada de execuție a lucrărilor pentru participarea proiectantului la fazele incluse în programul de control al lucrărilor de execuție, avizat de către Inspectoratul de Stat în Construcții</t>
  </si>
  <si>
    <t>3.8.2</t>
  </si>
  <si>
    <t xml:space="preserve">5.2.1 </t>
  </si>
  <si>
    <t xml:space="preserve">5.2.2 </t>
  </si>
  <si>
    <t>5.2.3</t>
  </si>
  <si>
    <t xml:space="preserve"> Cota aferentă ISC pentru controlul statului în amenajarea
teritoriului, urbanism şi pentru autorizarea lucrărilor de construcţii</t>
  </si>
  <si>
    <t>5.2.4</t>
  </si>
  <si>
    <t>5.2.5</t>
  </si>
  <si>
    <t>Taxe pentru acorduri, avize conforme şi autorizaţia de
construire/desfiinţare</t>
  </si>
  <si>
    <t>5.4.</t>
  </si>
  <si>
    <t>5.4.2.</t>
  </si>
  <si>
    <t>05- Lista Echipamante</t>
  </si>
  <si>
    <t>CATEGORIE (MYSMIS)</t>
  </si>
  <si>
    <t>SUBCATEGORIE (MYSMIS)</t>
  </si>
  <si>
    <t>TVA nerecuperabilă,aferentă cheltuielilor eligibile</t>
  </si>
  <si>
    <t xml:space="preserve">4.4 Utilaje, echipamente tehnologice şi funcţionale care nu necesită montaj şi echipamente de transport </t>
  </si>
  <si>
    <t xml:space="preserve">4.5 Dotări </t>
  </si>
  <si>
    <t xml:space="preserve">1.2 Amenajarea terenului </t>
  </si>
  <si>
    <t xml:space="preserve">1.3 Amenajări pentru protecţia mediului şi aducerea terenului la starea iniţială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</si>
  <si>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</si>
  <si>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</si>
  <si>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</si>
  <si>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</si>
  <si>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</si>
  <si>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</si>
  <si>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</si>
  <si>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</si>
  <si>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</si>
  <si>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</si>
  <si>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</si>
  <si>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</si>
  <si>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</si>
  <si>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</si>
  <si>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</si>
  <si>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</si>
  <si>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</si>
  <si>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</si>
  <si>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</si>
  <si>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</si>
  <si>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</si>
  <si>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5.4 Cheltuieli pentru informare şi publicitate</t>
  </si>
  <si>
    <t xml:space="preserve">3.6. Organizarea procedurilor de achiziţie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</si>
  <si>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</si>
  <si>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</si>
  <si>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</si>
  <si>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5.2.4. Cota aferentă Casei Sociale a Constructorilor - CSC </t>
  </si>
  <si>
    <t>5.2.5. Taxe pentru acorduri, avize conforme şi autorizaţia de construire/desfiinţare</t>
  </si>
  <si>
    <t>Contribuţia totală a solicitantului, din care :</t>
  </si>
  <si>
    <t>Productivitatea muncii</t>
  </si>
  <si>
    <t>8 - Proiecții financiare aferente proiectului de investiție în perioada de implementare și operare</t>
  </si>
  <si>
    <t>Din care, valoare TVA neeligibil</t>
  </si>
  <si>
    <t>Categorie indicator financiar</t>
  </si>
  <si>
    <t>Perioada la care se raporteaza</t>
  </si>
  <si>
    <t>UNITATE DE MASURA</t>
  </si>
  <si>
    <t>VALOARE</t>
  </si>
  <si>
    <t>%</t>
  </si>
  <si>
    <t>Durata de viata economica a investitiei</t>
  </si>
  <si>
    <t>Verificarea de la pct. 1) se face în mod automat, în baza informațiilor introduse deja. Verificarea de la pct. 1) nu este aplicabilă întreprinderilor ce au mai puțin de 3 ani de la înființare.</t>
  </si>
  <si>
    <r>
      <t xml:space="preserve">Foaia de lucru 06-Buget-Categorii si cheltuieli- </t>
    </r>
    <r>
      <rPr>
        <sz val="9.5"/>
        <rFont val="Calibri"/>
        <family val="2"/>
        <scheme val="minor"/>
      </rPr>
      <t>se completeaza automat.Informatiile sunt corelate cu categoriile si sibcategoriile din MYSMIS</t>
    </r>
  </si>
  <si>
    <t>Completați cu informatii din Contul de profit și pierdere aferent ultimelor trei exercitii financiare incheiate (ultimii 3 ani fiscali) si previziunile pentru urmatorii sapte ani (perioada de implementare si perioada de durabilitate).  N reprezintă anul fiscal anterior depunerii cererii de finanțare. Solicitanții care au mai puțin de 3 exerciții financiare încheiate vor completa doar coloanele aferente anului (N), respectiv (N-1).</t>
  </si>
  <si>
    <t>Valoare totala               (fără T.V.A)</t>
  </si>
  <si>
    <t>Valoare totala       (cu T.V.A)</t>
  </si>
  <si>
    <t>Se va completa denumirea dotarii</t>
  </si>
  <si>
    <t>4.3.1.1</t>
  </si>
  <si>
    <t>4.3.1.2</t>
  </si>
  <si>
    <t>4.3.1.3</t>
  </si>
  <si>
    <t>4.3.1.4</t>
  </si>
  <si>
    <t>4.3.1.5</t>
  </si>
  <si>
    <t>4.3.1.6</t>
  </si>
  <si>
    <t>4.3.1.7</t>
  </si>
  <si>
    <t>4.4.1.</t>
  </si>
  <si>
    <t>4.4.2.</t>
  </si>
  <si>
    <t>4.4.3.</t>
  </si>
  <si>
    <t>4.4.4.</t>
  </si>
  <si>
    <t>4.4.5.</t>
  </si>
  <si>
    <t>4.4.6.</t>
  </si>
  <si>
    <t>4.4.7.</t>
  </si>
  <si>
    <t>4.4.8.</t>
  </si>
  <si>
    <t>4.5.1.</t>
  </si>
  <si>
    <t>4.5.2.</t>
  </si>
  <si>
    <t>4.5.3.</t>
  </si>
  <si>
    <t>4.5.4.</t>
  </si>
  <si>
    <t>4.5.5.</t>
  </si>
  <si>
    <t>4.5.6.</t>
  </si>
  <si>
    <t>4.5.7.</t>
  </si>
  <si>
    <t>4.5.8.</t>
  </si>
  <si>
    <t>4.5.9.</t>
  </si>
  <si>
    <t>4.5.10.</t>
  </si>
  <si>
    <t>4.5.11.</t>
  </si>
  <si>
    <t>4.5.12.</t>
  </si>
  <si>
    <t>4.5.13.</t>
  </si>
  <si>
    <t>4.5.14.</t>
  </si>
  <si>
    <t>4.5.15.</t>
  </si>
  <si>
    <t>4.5.16.</t>
  </si>
  <si>
    <t>4.5.17.</t>
  </si>
  <si>
    <t>4.5.18.</t>
  </si>
  <si>
    <t>4.5.19.</t>
  </si>
  <si>
    <t>4.5.20.</t>
  </si>
  <si>
    <t>4.5.21.</t>
  </si>
  <si>
    <t>4.6.1.</t>
  </si>
  <si>
    <t>4.6.2.</t>
  </si>
  <si>
    <t>4.6.3.</t>
  </si>
  <si>
    <t>4.6.4.</t>
  </si>
  <si>
    <t>4.6.5.</t>
  </si>
  <si>
    <t>4.6.6.</t>
  </si>
  <si>
    <t>4.6.7.</t>
  </si>
  <si>
    <t>4.6.8.</t>
  </si>
  <si>
    <t>4.6.9.</t>
  </si>
  <si>
    <t>4.6.10.</t>
  </si>
  <si>
    <t>Comunicat/ anunţ de presă la demararea proiectului</t>
  </si>
  <si>
    <t>5.4.1.</t>
  </si>
  <si>
    <t>5.4.3.</t>
  </si>
  <si>
    <t>5.4.4.</t>
  </si>
  <si>
    <t>5.4.5.</t>
  </si>
  <si>
    <t>In acest tabel sunt inregistrate incasarile si platile aferente activitatilor de exploatare si de investitii generate exclusiv de proiectul de investitie</t>
  </si>
  <si>
    <t>TVA eligibil (nedeductibil) ?
(selecteaza)</t>
  </si>
  <si>
    <t>Rata de actualizare financiară</t>
  </si>
  <si>
    <t>Implementare si operare (ani)</t>
  </si>
  <si>
    <t>Total incasari din exploatare</t>
  </si>
  <si>
    <t>Incasari totale</t>
  </si>
  <si>
    <t>Total plati din exploatare</t>
  </si>
  <si>
    <t>Investitie</t>
  </si>
  <si>
    <t>Regularizare TVA</t>
  </si>
  <si>
    <t>Plati totale</t>
  </si>
  <si>
    <t>Flux de numerar net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</si>
  <si>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</si>
  <si>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</si>
  <si>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</si>
  <si>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</si>
  <si>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</si>
  <si>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</si>
  <si>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</si>
  <si>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</si>
  <si>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</si>
  <si>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</si>
  <si>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Valoare reziduala</t>
  </si>
  <si>
    <t>Total flux de numerar</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</si>
  <si>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</si>
  <si>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</si>
  <si>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</si>
  <si>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</si>
  <si>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</si>
  <si>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</si>
  <si>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Rata interna de rentabilitate a investitiei (RRF/C)</t>
  </si>
  <si>
    <t>FLUX DE NUMERAR NET CUMULAT</t>
  </si>
  <si>
    <t>Completați următoarele  cu proiecțiile de venituri și cheltuieli aferente doar activității ce face obiectul proiectului de investiții</t>
  </si>
  <si>
    <t xml:space="preserve">Tabel 1 - Proiecții financiare fără adoptarea proiectului de investiție: </t>
  </si>
  <si>
    <t>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t>
  </si>
  <si>
    <t>Tabel 2 - Proiecții financiare cu adoptarea proiectului de investiție</t>
  </si>
  <si>
    <t xml:space="preserve">Completați cu veniturile si cheltuielile rezultate din activitatea corespunzătoare proiectului de investiții, în condițiile în care activitatea s-ar desfășura cu investiția realizată. </t>
  </si>
  <si>
    <t xml:space="preserve">Pe perioada de implementare a investiției se poate presupune că veniturile și costurile sunt egale cu varianta FĂRĂ PROIECT (daca proiectul nu generează venituri si cheltuieli suplimentare in aceasta perioada). </t>
  </si>
  <si>
    <t>Dupa perioada de implementare se vor introduce valorile previzionate in planul de afaceri.</t>
  </si>
  <si>
    <t>Tabel 3 - Proiecții financiare marginale (incrementale)</t>
  </si>
  <si>
    <t>Proiecții financiare cu adoptarea proiectului de investiție - Proiecții financiare fără adoptarea proiectului de investiție</t>
  </si>
  <si>
    <t>Perioada de implementare după semnarea contractului de finanțare nu poate să depășească 24 de luni, în cazul proiectelor fără lucrări de construcții, și 36 de luni, în cazul proiectelor cu lucrări de construcții.</t>
  </si>
  <si>
    <t xml:space="preserve">Introduceti datele cu privire la imprumuturile primite de la asociati si rambursarile catre acestia, in situatia in care contribtuia proprie la proiect este asigurata astfel </t>
  </si>
  <si>
    <t xml:space="preserve">Selectati DA/NU la </t>
  </si>
  <si>
    <t>9- Rentabilitatea investiției</t>
  </si>
  <si>
    <t>Completati valoarea de inventar a activelor si durata de viata in conformitate cu Catalogul privind clasificarea si duratele normale de functionare a mijloacelor fixe, aprobat prin HG nr. 2139/2004</t>
  </si>
  <si>
    <t>TVA eligibil (nedeductibil) (selecteaza)</t>
  </si>
  <si>
    <t>Valoarea reziduala</t>
  </si>
  <si>
    <t>Rata de actualizare financiară*</t>
  </si>
  <si>
    <t>https://ec.europa.eu/regional_policy/information-sources/publications/guides/2021/economic-appraisal-vademecum-2021-2027-general-principles-and-sector-applications_en</t>
  </si>
  <si>
    <t>Pentru Valoarea reziduala, se va consulta Economic Appraisal Vademecum 2021-2027</t>
  </si>
  <si>
    <t>Istoric</t>
  </si>
  <si>
    <t>Productivitatea Muncii</t>
  </si>
  <si>
    <t>Numar mediu de angajati</t>
  </si>
  <si>
    <t xml:space="preserve">Creșterea productivității muncii pentru anul fiscal următor anului în care este finalizată investiția </t>
  </si>
  <si>
    <t>Cresterea cifrei de afaceri anuală pentru anul fiscal următor anului în care este finalizată investiția</t>
  </si>
  <si>
    <t>din care</t>
  </si>
  <si>
    <t>Valoarea eligibilă a activelor necorporale nu poate depăși</t>
  </si>
  <si>
    <t>din valoarea eligibilă a activelor corporale ce fac obiectul proiectului.</t>
  </si>
  <si>
    <t xml:space="preserve">Fluxul de numerar net cumulat </t>
  </si>
  <si>
    <t>din bugetul eligibil al proiectului</t>
  </si>
  <si>
    <t xml:space="preserve">Bugetul estimat alocat activității  de baza sau pachetului de activități trebuie sa reprezinte minimum </t>
  </si>
  <si>
    <t>din investiția în echipamente, conform cap.4, punctele 4.3 - Utilaje, echipamente tehnologice și funcționale care necesită montaj si 4.4, - Dotări din Ghidul Solicitantului, cap. 5.3.2. Categorii și plafoane de cheltuieli eligibile, fără a depăși 30.000 lei/proiect.</t>
  </si>
  <si>
    <t>Alte elemente de capitaluri proprii</t>
  </si>
  <si>
    <t>Punctele 2) și 3) de mai jos fac obiectul Declarației unice, pe propria răspundere.</t>
  </si>
  <si>
    <t>i. Se calculează Rezultatul total acumulat al solicitantului</t>
  </si>
  <si>
    <t>Curs Inforeuro</t>
  </si>
  <si>
    <t>Cheluieli aferente investițiilor în procese de producție ecologice și de utilizare eficientă a resurselor în  microîntreprinderi</t>
  </si>
  <si>
    <t>Bugetul estimat alocat activității  de baza sau pachetului de activități trebuie sa reprezinte minimum 50% din bugetul eligibil al proiectului</t>
  </si>
  <si>
    <t>Contribuția solicitantului la valoarea eligibilă a proiectului</t>
  </si>
  <si>
    <t>Proiectul implică investiții în procese de producție ecologice și utilizarea eficientă a resurselor</t>
  </si>
  <si>
    <t>Cheltuieli financiare (Cheltuieli privind dobanzile la imprumuturile contractate pentru proiectul de investitiei, etc)</t>
  </si>
  <si>
    <t>Cheltuieli financiare (Cheltuieli privind dobanzile la imprumuturile contractate pentru activitatea aferenta investitiei, etc)</t>
  </si>
  <si>
    <t>Se va completa activul necorporal</t>
  </si>
  <si>
    <t>ECHIPAMENTE SI DOTARI</t>
  </si>
  <si>
    <t>Se va completa utilajul/echipamentul tehnologic</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</si>
  <si>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Rezerve din reevaluare + Rezerve (și din toate celelalte elemente considerate în general ca făcând parte din fondurile proprii ale societăţii) )</t>
    </r>
  </si>
  <si>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</si>
  <si>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r>
      <t xml:space="preserve">Când mai mult de jumătate din capitalul social subscris  a dispărut din cauza pierderilor acumulate.
</t>
    </r>
    <r>
      <rPr>
        <b/>
        <i/>
        <sz val="9"/>
        <rFont val="Calibri"/>
        <family val="2"/>
        <charset val="238"/>
      </rPr>
      <t>(Această situaţie survine atunci când deducerea pierderilor acumulate din rezerve (și din toate celelalte elemente considerate în general ca făcând parte din fondurile proprii ale societăţii) conduce la un rezultat negativ care depășește jumătate din capitalul social subscris)</t>
    </r>
  </si>
  <si>
    <r>
      <rPr>
        <b/>
        <sz val="9.5"/>
        <rFont val="Calibri"/>
        <family val="2"/>
        <scheme val="minor"/>
      </rPr>
      <t xml:space="preserve">Foaia de lucru 05- Lista echipamante&amp;lucrari </t>
    </r>
    <r>
      <rPr>
        <sz val="9.5"/>
        <rFont val="Calibri"/>
        <family val="2"/>
        <scheme val="minor"/>
      </rPr>
      <t xml:space="preserve"> se va corela cu documentatia tehnico-economica si/sau planul de afaceri, documentele justificative anexate</t>
    </r>
  </si>
  <si>
    <r>
      <t xml:space="preserve">Foaia de lucru 05- Lista echipamente&amp;lucrari - </t>
    </r>
    <r>
      <rPr>
        <sz val="9.5"/>
        <rFont val="Calibri"/>
        <family val="2"/>
        <scheme val="minor"/>
      </rPr>
      <t>Completati datele numerice si valorice pentru echipamentele si lucrarile care sunt prevazute in cadrul proiectului</t>
    </r>
  </si>
  <si>
    <t>Cheltuieli pentru achizitionarea de sisteme care utilizeaza surse regenerabile</t>
  </si>
  <si>
    <t xml:space="preserve">Foaia de lucru 07- Proiectii fin Investitie  </t>
  </si>
  <si>
    <t xml:space="preserve">Foaia de lucru 08- Rentabilitatea investitiei- </t>
  </si>
  <si>
    <t>Foaia de lucru 09- Indicatori- se calculeaza automat.</t>
  </si>
  <si>
    <r>
      <t xml:space="preserve">se va completa cursul inforeuro valabil la data lansarii, adica de la data deschiderii in MySMIS a apelului de proiecte- </t>
    </r>
    <r>
      <rPr>
        <b/>
        <sz val="9.5"/>
        <color rgb="FFFF0000"/>
        <rFont val="Calibri"/>
        <family val="2"/>
        <scheme val="minor"/>
      </rPr>
      <t xml:space="preserve">INFOREURO din februarie 2024 </t>
    </r>
  </si>
  <si>
    <t>Venituri din impozitul pe profit rezultat din decontarile in cadrul grupului fiscal in domeniul impozitului pe profit</t>
  </si>
  <si>
    <t>Cheltuieli cu impozitul pe profit rezultat din decontarile in cadrul grupului fiscal in domeniul impozitului pe profit</t>
  </si>
  <si>
    <t>5.5.</t>
  </si>
  <si>
    <t>În conformitate cu art. 53 alin. (3) litera (a), pct. (i), alin. 94 alin. (2) litera (a), pct. (i) din Regulamentul (UE) 2021/1060, baremul aferent standardului de cost unitar cu instruirea presupune decontarea sumei de 544,85 Euro pentru un angajat care a finalizat cu certificat un program de formare a competențelor pentru specializare inteligentă pentru tranziție industrială și antreprenoriat.</t>
  </si>
  <si>
    <t>CHELTUIELI SUB FORMA DE BAREME STANDARD PENTRU COSTURI UNITARE</t>
  </si>
  <si>
    <t>Cost unitar programe de formare cu recunoaștere națională (inițiere/perfecționare/specializare)</t>
  </si>
  <si>
    <t>Cheltuieli de intretinere si reparatii capitale</t>
  </si>
  <si>
    <t>https://competition-policy.ec.europa.eu/state-aid/legislation/reference-discount-rates-and-recovery-interest-rates/reference-and-discount-rates_en</t>
  </si>
  <si>
    <t xml:space="preserve">Program: Programul Regiunea Centru (PR Centru) </t>
  </si>
  <si>
    <t>Fond: FEDR</t>
  </si>
  <si>
    <t xml:space="preserve">Apel de proiecte: </t>
  </si>
  <si>
    <t xml:space="preserve">Cod SMIS: </t>
  </si>
  <si>
    <t>Nr. crt.</t>
  </si>
  <si>
    <t xml:space="preserve">CATEGORIE CHELTUIELI </t>
  </si>
  <si>
    <t>Tip de cheltuiala (directa/indirecta)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</si>
  <si>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</si>
  <si>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</si>
  <si>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</si>
  <si>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</si>
  <si>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</si>
  <si>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</si>
  <si>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</si>
  <si>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</si>
  <si>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TVA neeligibil</t>
  </si>
  <si>
    <t>3= 4+5+6</t>
  </si>
  <si>
    <t>7=8+9</t>
  </si>
  <si>
    <t>11=3+10</t>
  </si>
  <si>
    <t>Obiectivului de Politică 1 O Europă mai competitivă și mai inteligentă, prin promovarea unei transformări economice inovatoare și inteligente și a conectivității TIC regionale</t>
  </si>
  <si>
    <t>Obiectivul Specific 1.3.  Intensificarea creșterii sustenabile și creșterea competitivității IMM-urilor și crearea de locuri de muncă în cadrul IMM-urilor, inclusiv prin investiții productive, 1.4.  Dezvoltarea competențelor pentru specializare inteligentă, tranziție industrială și antreprenoriat</t>
  </si>
  <si>
    <t>Prioritatea 1- O regiune competitivă prin inovare și întreprinderi dinamice pentru o economie inteligentă</t>
  </si>
  <si>
    <t>Actiunea 1.4. Creșterea IMM prin investiții, modernizare industrială, avans tehnologic și o economie regională sustenabilă; Intervenția 1.4.2 Scale up pentru start-up-uri și microîntreprinderi</t>
  </si>
  <si>
    <t>Foaia de lucru 10- Export Smis (NU SE TRANSFORMA IN PDF, NU SE ANEXEAZA!!!)</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</si>
  <si>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Export SMIS</t>
  </si>
  <si>
    <t xml:space="preserve">Foaia de lucru 11- Buget Sintetic- se completează automat. </t>
  </si>
  <si>
    <r>
      <t xml:space="preserve">Perioada inițială de implementare a proiectului de după semnarea contractului poate fi extinsă, fără însă a depășii perioada maximă de 24 și, respectiv, 36 de luni, </t>
    </r>
    <r>
      <rPr>
        <sz val="9"/>
        <rFont val="Calibri"/>
        <family val="2"/>
      </rPr>
      <t xml:space="preserve">dar nu mai târziu de </t>
    </r>
    <r>
      <rPr>
        <b/>
        <sz val="9"/>
        <rFont val="Calibri"/>
        <family val="2"/>
      </rPr>
      <t>31.12.2029.</t>
    </r>
  </si>
  <si>
    <t>LUCRĂRI</t>
  </si>
  <si>
    <t>6.1 Pregatirea personalului de exploatare</t>
  </si>
  <si>
    <t>CAP. 6. Cheltuieli pentru probe tehnologice și teste</t>
  </si>
  <si>
    <t>CAP. 6 - 6.1 Pregatirea personalului de exploatare</t>
  </si>
  <si>
    <t>CAP. 6 - 6.2 Probe tehnologice si teste</t>
  </si>
  <si>
    <t>5.3 Cheltuieli diverse şi neprevăzute</t>
  </si>
  <si>
    <t>CAP. 5 - 5.3 Cheltuieli diverse şi neprevăzute</t>
  </si>
  <si>
    <t>CAP. 5 - 5.4 Cheltuieli pentru informare şi publicitate</t>
  </si>
  <si>
    <t>5.1.1 Lucrări de construcţii şi instalaţii aferente organizării de şantier</t>
  </si>
  <si>
    <t>CAP. 5 - 5.1.1 Lucrări de construcţii şi instalaţii aferente organizării de şantier</t>
  </si>
  <si>
    <t>5.1.2 Cheltuieli conexe organizării şantierului</t>
  </si>
  <si>
    <t>CAP. 5 - 5.1.2 Cheltuieli conexe organizării şantierului</t>
  </si>
  <si>
    <t>5.2.1. Comisioanele şi dobânzile aferente creditului băncii finanţatoare</t>
  </si>
  <si>
    <t>CAP. 5 - 5.2.1 Comisioanele şi dobânzile aferente creditului băncii finanţatoare</t>
  </si>
  <si>
    <t>5.2.2. Cota aferentă ISC pentru controlul calităţii lucrărilor de construcţii</t>
  </si>
  <si>
    <t>CAP. 5 - 5.2.2 Cota aferentă ISC pentru controlul calităţii lucrărilor de construcţii</t>
  </si>
  <si>
    <t>5.2.3. Cota aferentă ISC pentru controlul statului în amenajarea teritoriului, urbanism şi pentru autorizarea lucrărilor de construcţii</t>
  </si>
  <si>
    <t>CAP. 5 - 5.2.3 Cota aferentă ISC pentru controlul statului în amenajarea teritoriului, urbanism şi pentru autorizarea lucrărilor de construcţii</t>
  </si>
  <si>
    <t>CAP. 5 - 5.2.4 Cota aferentă Casei Sociale a Constructorilor - CSC</t>
  </si>
  <si>
    <t>CAP. 5 - 5.2.5 Taxe pentru acorduri, avize conforme şi autorizaţia de construire/desfiinţare</t>
  </si>
  <si>
    <t>ECHIPAMENTE/ DOTARI/ACTIVE CORPORALE</t>
  </si>
  <si>
    <t>4.4 Utilaje, echipamente tehnologice şi funcţionale care nu necesită montaj şi echipamente de transport</t>
  </si>
  <si>
    <t>CAP. 4 - 4.4 Utilaje, echipamente tehnologice şi funcţionale care nu necesită montaj şi echipamente de transport</t>
  </si>
  <si>
    <t>CAP. 4 - 4.5 Dotări</t>
  </si>
  <si>
    <t>CAP. 4 - 4.6 Active necorporale</t>
  </si>
  <si>
    <t>2 - Cheltuieli pentru asigurarea utilităţilor necesare obiectivului de investiţii</t>
  </si>
  <si>
    <t>CAP. 2 - Cheltuieli pentru asigurarea utilităţilor necesare obiectivului</t>
  </si>
  <si>
    <t>3.4 Certificarea performanţei energetice şi auditul energetic al clădirilor, auditul de siguranță rutieră</t>
  </si>
  <si>
    <t xml:space="preserve">CAP. 3 - 3.4 Certificarea performanţei energetice şi auditul energetic al clădirilor, auditul de siguranţă rutieră </t>
  </si>
  <si>
    <t>Cheltuieli pentru asigurarea utilităţilor necesare obiectivului</t>
  </si>
  <si>
    <t xml:space="preserve">Certificarea performanţei energetice şi auditul energetic al clădirilor, auditul de siguranţă rutieră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</si>
</sst>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
    <numFmt numFmtId="166" formatCode="#,##0.000"/>
    <numFmt numFmtId="167" formatCode="#,##0.000000"/>
  </numFmts>
  <fonts count="76" x14ac:knownFonts="1">
    <font>
      <sz val="10"/>
      <name val="Calibri"/>
      <family val="2"/>
      <charset val="238"/>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sz val="10"/>
      <name val="Calibri"/>
      <family val="2"/>
      <charset val="238"/>
    </font>
    <font>
      <b/>
      <sz val="10"/>
      <color theme="1"/>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name val="Calibri"/>
      <family val="2"/>
      <scheme val="minor"/>
    </font>
    <font>
      <sz val="9"/>
      <name val="Calibri"/>
      <family val="2"/>
      <charset val="238"/>
    </font>
    <font>
      <b/>
      <sz val="9"/>
      <name val="Calibri"/>
      <family val="2"/>
      <scheme val="minor"/>
    </font>
    <font>
      <b/>
      <sz val="9"/>
      <color theme="1"/>
      <name val="Calibri"/>
      <family val="2"/>
      <scheme val="minor"/>
    </font>
    <font>
      <u/>
      <sz val="9"/>
      <color theme="1"/>
      <name val="Calibri"/>
      <family val="2"/>
      <charset val="238"/>
      <scheme val="minor"/>
    </font>
    <font>
      <b/>
      <sz val="9"/>
      <name val="Arial"/>
      <family val="2"/>
    </font>
    <font>
      <b/>
      <u/>
      <sz val="9"/>
      <name val="Calibri"/>
      <family val="2"/>
      <charset val="238"/>
      <scheme val="minor"/>
    </font>
    <font>
      <sz val="9"/>
      <name val="Arial"/>
      <family val="2"/>
    </font>
    <font>
      <u/>
      <sz val="9"/>
      <name val="Calibri"/>
      <family val="2"/>
      <charset val="238"/>
      <scheme val="minor"/>
    </font>
    <font>
      <b/>
      <sz val="9"/>
      <name val="Calibri"/>
      <family val="2"/>
      <charset val="238"/>
    </font>
    <font>
      <b/>
      <i/>
      <sz val="9"/>
      <name val="Calibri"/>
      <family val="2"/>
      <charset val="238"/>
    </font>
    <font>
      <b/>
      <sz val="9"/>
      <color rgb="FF00000A"/>
      <name val="Calibri"/>
      <family val="2"/>
      <charset val="238"/>
    </font>
    <font>
      <sz val="9"/>
      <color rgb="FF00000A"/>
      <name val="Calibri"/>
      <family val="2"/>
      <charset val="238"/>
    </font>
    <font>
      <sz val="8"/>
      <name val="Calibri"/>
      <family val="2"/>
      <charset val="238"/>
    </font>
    <font>
      <b/>
      <sz val="8"/>
      <name val="Calibri"/>
      <family val="2"/>
      <charset val="238"/>
      <scheme val="minor"/>
    </font>
    <font>
      <b/>
      <sz val="9"/>
      <name val="Arial Narrow"/>
      <family val="2"/>
    </font>
    <font>
      <sz val="9"/>
      <name val="Arial Narrow"/>
      <family val="2"/>
    </font>
    <font>
      <b/>
      <sz val="8"/>
      <name val="Calibri"/>
      <family val="2"/>
      <charset val="238"/>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b/>
      <u/>
      <sz val="9.5"/>
      <name val="Calibri"/>
      <family val="2"/>
      <scheme val="minor"/>
    </font>
    <font>
      <b/>
      <sz val="9"/>
      <name val="Calibri"/>
      <family val="2"/>
    </font>
    <font>
      <sz val="9"/>
      <name val="Calibri"/>
      <family val="2"/>
    </font>
    <font>
      <sz val="10"/>
      <name val="Arial"/>
      <family val="2"/>
      <charset val="1"/>
    </font>
    <font>
      <b/>
      <sz val="10"/>
      <name val="Calibri"/>
      <family val="2"/>
      <charset val="238"/>
    </font>
    <font>
      <sz val="8"/>
      <name val="Calibri"/>
      <family val="2"/>
      <scheme val="minor"/>
    </font>
    <font>
      <sz val="9"/>
      <name val="Trebuchet MS"/>
      <family val="2"/>
    </font>
    <font>
      <sz val="9"/>
      <color theme="1"/>
      <name val="Trebuchet MS"/>
      <family val="2"/>
    </font>
    <font>
      <b/>
      <sz val="9"/>
      <color theme="1"/>
      <name val="Trebuchet MS"/>
      <family val="2"/>
    </font>
    <font>
      <b/>
      <sz val="9"/>
      <name val="Trebuchet MS"/>
      <family val="2"/>
    </font>
    <font>
      <b/>
      <sz val="9"/>
      <name val="Times New Roman"/>
      <family val="1"/>
    </font>
    <font>
      <b/>
      <sz val="9"/>
      <color theme="1"/>
      <name val="Times New Roman"/>
      <family val="1"/>
    </font>
    <font>
      <b/>
      <sz val="10"/>
      <color theme="1"/>
      <name val="Arial Narrow"/>
      <family val="2"/>
    </font>
    <font>
      <sz val="9"/>
      <name val="Times New Roman"/>
      <family val="1"/>
      <charset val="238"/>
    </font>
    <font>
      <sz val="9"/>
      <color theme="1"/>
      <name val="Arial Narrow"/>
      <family val="2"/>
    </font>
    <font>
      <sz val="9"/>
      <name val="Times New Roman"/>
      <family val="1"/>
    </font>
    <font>
      <b/>
      <u/>
      <sz val="9"/>
      <color theme="1"/>
      <name val="Arial Narrow"/>
      <family val="2"/>
    </font>
    <font>
      <b/>
      <sz val="9"/>
      <color theme="1"/>
      <name val="Arial Narrow"/>
      <family val="2"/>
    </font>
    <font>
      <sz val="10"/>
      <color rgb="FFFF0000"/>
      <name val="Calibri"/>
      <family val="2"/>
      <scheme val="minor"/>
    </font>
    <font>
      <i/>
      <sz val="9"/>
      <name val="Calibri"/>
      <family val="2"/>
      <scheme val="minor"/>
    </font>
    <font>
      <sz val="10"/>
      <name val="Calibri"/>
      <family val="2"/>
      <scheme val="minor"/>
    </font>
    <font>
      <sz val="10"/>
      <color rgb="FF00000A"/>
      <name val="Calibri"/>
      <family val="2"/>
    </font>
    <font>
      <sz val="9"/>
      <color rgb="FFFF0000"/>
      <name val="Calibri"/>
      <family val="2"/>
      <scheme val="minor"/>
    </font>
    <font>
      <i/>
      <sz val="10"/>
      <name val="Arial Narrow"/>
      <family val="2"/>
    </font>
    <font>
      <sz val="8"/>
      <color rgb="FFFF0000"/>
      <name val="Calibri"/>
      <family val="2"/>
      <scheme val="minor"/>
    </font>
    <font>
      <b/>
      <sz val="10"/>
      <name val="Verdana"/>
      <family val="2"/>
    </font>
    <font>
      <b/>
      <sz val="9.5"/>
      <color rgb="FFFF0000"/>
      <name val="Calibri"/>
      <family val="2"/>
      <scheme val="minor"/>
    </font>
    <font>
      <sz val="8"/>
      <name val="Calibri"/>
      <family val="2"/>
      <charset val="238"/>
      <scheme val="minor"/>
    </font>
    <font>
      <sz val="9"/>
      <color theme="0"/>
      <name val="Calibri"/>
      <family val="2"/>
      <scheme val="minor"/>
    </font>
    <font>
      <b/>
      <sz val="9"/>
      <color theme="0"/>
      <name val="Calibri"/>
      <family val="2"/>
      <scheme val="minor"/>
    </font>
    <font>
      <sz val="10"/>
      <color theme="0"/>
      <name val="Calibri"/>
      <family val="2"/>
    </font>
    <font>
      <u/>
      <sz val="10"/>
      <color theme="10"/>
      <name val="Calibri"/>
      <family val="2"/>
      <charset val="238"/>
    </font>
    <font>
      <b/>
      <sz val="9"/>
      <color rgb="FFC00000"/>
      <name val="Calibri"/>
      <family val="2"/>
      <scheme val="minor"/>
    </font>
    <font>
      <b/>
      <i/>
      <sz val="9"/>
      <name val="Calibri"/>
      <family val="2"/>
      <scheme val="minor"/>
    </font>
    <font>
      <b/>
      <i/>
      <sz val="9"/>
      <color rgb="FFC00000"/>
      <name val="Calibri"/>
      <family val="2"/>
      <scheme val="minor"/>
    </font>
    <font>
      <i/>
      <sz val="9"/>
      <color rgb="FFC00000"/>
      <name val="Calibri"/>
      <family val="2"/>
      <scheme val="minor"/>
    </font>
    <font>
      <sz val="9"/>
      <color theme="1"/>
      <name val="Calibri"/>
      <family val="2"/>
      <scheme val="minor"/>
    </font>
    <font>
      <b/>
      <sz val="11"/>
      <color indexed="8"/>
      <name val="Calibri"/>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5" tint="0.79998168889431442"/>
        <bgColor theme="4" tint="0.79998168889431442"/>
      </patternFill>
    </fill>
    <fill>
      <patternFill patternType="solid">
        <fgColor theme="8" tint="0.79998168889431442"/>
        <bgColor indexed="64"/>
      </patternFill>
    </fill>
    <fill>
      <patternFill patternType="solid">
        <fgColor theme="4" tint="0.59999389629810485"/>
        <bgColor indexed="64"/>
      </patternFill>
    </fill>
  </fills>
  <borders count="3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9">
    <xf numFmtId="0" fontId="0" fillId="0" borderId="0"/>
    <xf numFmtId="0" fontId="6" fillId="0" borderId="0"/>
    <xf numFmtId="0" fontId="2" fillId="0" borderId="0"/>
    <xf numFmtId="9" fontId="7" fillId="0" borderId="0" applyFont="0" applyFill="0" applyBorder="0" applyAlignment="0" applyProtection="0"/>
    <xf numFmtId="0" fontId="1" fillId="0" borderId="0"/>
    <xf numFmtId="9" fontId="9" fillId="0" borderId="0" applyFont="0" applyFill="0" applyBorder="0" applyAlignment="0" applyProtection="0"/>
    <xf numFmtId="0" fontId="41" fillId="0" borderId="0" applyBorder="0" applyProtection="0"/>
    <xf numFmtId="0" fontId="6" fillId="0" borderId="0"/>
    <xf numFmtId="0" fontId="69" fillId="0" borderId="0" applyNumberFormat="0" applyFill="0" applyBorder="0" applyAlignment="0" applyProtection="0"/>
  </cellStyleXfs>
  <cellXfs count="503">
    <xf numFmtId="0" fontId="0" fillId="0" borderId="0" xfId="0"/>
    <xf numFmtId="0" fontId="12" fillId="0" borderId="3" xfId="4" applyFont="1" applyBorder="1" applyAlignment="1">
      <alignment horizontal="right" vertical="top" wrapText="1"/>
    </xf>
    <xf numFmtId="0" fontId="12" fillId="0" borderId="3" xfId="0" applyFont="1" applyBorder="1" applyAlignment="1">
      <alignment horizontal="right" vertical="top" wrapText="1"/>
    </xf>
    <xf numFmtId="4" fontId="12" fillId="0" borderId="3" xfId="4" applyNumberFormat="1" applyFont="1" applyBorder="1" applyAlignment="1">
      <alignment horizontal="left" vertical="top" wrapText="1"/>
    </xf>
    <xf numFmtId="0" fontId="8" fillId="0" borderId="3" xfId="0" applyFont="1" applyBorder="1" applyAlignment="1">
      <alignment horizontal="right" vertical="top"/>
    </xf>
    <xf numFmtId="4" fontId="12" fillId="0" borderId="3" xfId="0" applyNumberFormat="1" applyFont="1" applyBorder="1" applyAlignment="1">
      <alignment vertical="top" wrapText="1"/>
    </xf>
    <xf numFmtId="0" fontId="12" fillId="0" borderId="3" xfId="0" applyFont="1" applyBorder="1" applyAlignment="1">
      <alignment vertical="top"/>
    </xf>
    <xf numFmtId="0" fontId="13" fillId="0" borderId="0" xfId="4" applyFont="1" applyAlignment="1">
      <alignment horizontal="right" vertical="top" wrapText="1"/>
    </xf>
    <xf numFmtId="0" fontId="12" fillId="0" borderId="3" xfId="0" applyFont="1" applyBorder="1" applyAlignment="1">
      <alignment horizontal="right" vertical="top"/>
    </xf>
    <xf numFmtId="0" fontId="13" fillId="0" borderId="3" xfId="0" applyFont="1" applyBorder="1" applyAlignment="1">
      <alignment horizontal="right" vertical="top"/>
    </xf>
    <xf numFmtId="4" fontId="12" fillId="0" borderId="3" xfId="0" applyNumberFormat="1" applyFont="1" applyBorder="1" applyAlignment="1">
      <alignment horizontal="left" vertical="top" wrapText="1"/>
    </xf>
    <xf numFmtId="0" fontId="12" fillId="0" borderId="0" xfId="0" applyFont="1" applyAlignment="1">
      <alignment horizontal="right" vertical="top"/>
    </xf>
    <xf numFmtId="4" fontId="13" fillId="0" borderId="3" xfId="0" applyNumberFormat="1" applyFont="1" applyBorder="1" applyAlignment="1">
      <alignment vertical="top" wrapText="1"/>
    </xf>
    <xf numFmtId="0" fontId="10" fillId="0" borderId="0" xfId="1" applyFont="1" applyAlignment="1">
      <alignment horizontal="left" vertical="top"/>
    </xf>
    <xf numFmtId="0" fontId="12" fillId="0" borderId="0" xfId="0" applyFont="1" applyAlignment="1">
      <alignment vertical="top"/>
    </xf>
    <xf numFmtId="4" fontId="13" fillId="0" borderId="3" xfId="0" applyNumberFormat="1" applyFont="1" applyBorder="1" applyAlignment="1">
      <alignment horizontal="left" vertical="top" wrapText="1"/>
    </xf>
    <xf numFmtId="0" fontId="12" fillId="0" borderId="3" xfId="0" applyFont="1" applyBorder="1" applyAlignment="1">
      <alignment vertical="top" wrapText="1"/>
    </xf>
    <xf numFmtId="0" fontId="13" fillId="0" borderId="3" xfId="4" applyFont="1" applyBorder="1" applyAlignment="1">
      <alignment horizontal="right" vertical="top" wrapText="1"/>
    </xf>
    <xf numFmtId="0" fontId="12" fillId="0" borderId="0" xfId="0" applyFont="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wrapText="1"/>
    </xf>
    <xf numFmtId="0" fontId="13" fillId="0" borderId="0" xfId="0" applyFont="1" applyAlignment="1">
      <alignment vertical="top"/>
    </xf>
    <xf numFmtId="3" fontId="12" fillId="0" borderId="3" xfId="0" applyNumberFormat="1" applyFont="1" applyBorder="1" applyAlignment="1">
      <alignment vertical="top" wrapText="1"/>
    </xf>
    <xf numFmtId="4" fontId="4" fillId="0" borderId="0" xfId="0" applyNumberFormat="1" applyFont="1" applyAlignment="1">
      <alignment horizontal="center" vertical="top"/>
    </xf>
    <xf numFmtId="4" fontId="5" fillId="0" borderId="0" xfId="0" applyNumberFormat="1" applyFont="1" applyAlignment="1">
      <alignment horizontal="center" vertical="top"/>
    </xf>
    <xf numFmtId="4" fontId="0" fillId="0" borderId="0" xfId="0" applyNumberFormat="1" applyAlignment="1">
      <alignment vertical="top"/>
    </xf>
    <xf numFmtId="4" fontId="3" fillId="0" borderId="0" xfId="0" applyNumberFormat="1" applyFont="1" applyAlignment="1">
      <alignment vertical="top"/>
    </xf>
    <xf numFmtId="0" fontId="8" fillId="0" borderId="0" xfId="0" applyFont="1" applyAlignment="1">
      <alignment vertical="top" wrapText="1"/>
    </xf>
    <xf numFmtId="0" fontId="11" fillId="0" borderId="3" xfId="0" applyFont="1" applyBorder="1" applyAlignment="1">
      <alignment horizontal="right" vertical="top"/>
    </xf>
    <xf numFmtId="3" fontId="13" fillId="0" borderId="3" xfId="0" applyNumberFormat="1" applyFont="1" applyBorder="1" applyAlignment="1">
      <alignment horizontal="center" vertical="center"/>
    </xf>
    <xf numFmtId="3" fontId="12" fillId="0" borderId="0" xfId="0" applyNumberFormat="1" applyFont="1" applyAlignment="1">
      <alignment horizontal="right" vertical="top"/>
    </xf>
    <xf numFmtId="0" fontId="10" fillId="0" borderId="0" xfId="1" applyFont="1" applyAlignment="1">
      <alignment horizontal="right" vertical="top"/>
    </xf>
    <xf numFmtId="3" fontId="13" fillId="0" borderId="3" xfId="0" applyNumberFormat="1" applyFont="1" applyBorder="1" applyAlignment="1">
      <alignment horizontal="right" vertical="top"/>
    </xf>
    <xf numFmtId="3" fontId="12" fillId="2" borderId="3" xfId="0" applyNumberFormat="1" applyFont="1" applyFill="1" applyBorder="1" applyAlignment="1" applyProtection="1">
      <alignment horizontal="right" vertical="top"/>
      <protection locked="0"/>
    </xf>
    <xf numFmtId="3" fontId="11" fillId="0" borderId="3" xfId="0" applyNumberFormat="1" applyFont="1" applyBorder="1" applyAlignment="1">
      <alignment horizontal="right" vertical="top"/>
    </xf>
    <xf numFmtId="3" fontId="12" fillId="0" borderId="3" xfId="0" applyNumberFormat="1" applyFont="1" applyBorder="1" applyAlignment="1">
      <alignment horizontal="right" vertical="top"/>
    </xf>
    <xf numFmtId="3" fontId="13" fillId="0" borderId="0" xfId="0" applyNumberFormat="1" applyFont="1" applyAlignment="1">
      <alignment horizontal="right" vertical="top"/>
    </xf>
    <xf numFmtId="0" fontId="10" fillId="0" borderId="0" xfId="1" applyFont="1" applyAlignment="1">
      <alignment horizontal="left" vertical="top" wrapText="1"/>
    </xf>
    <xf numFmtId="4" fontId="13" fillId="0" borderId="0" xfId="0" applyNumberFormat="1" applyFont="1" applyAlignment="1">
      <alignment horizontal="left" vertical="top" wrapText="1"/>
    </xf>
    <xf numFmtId="4" fontId="12" fillId="0" borderId="0" xfId="0" applyNumberFormat="1" applyFont="1" applyAlignment="1">
      <alignment vertical="top" wrapText="1"/>
    </xf>
    <xf numFmtId="4" fontId="13" fillId="0" borderId="0" xfId="0" applyNumberFormat="1" applyFont="1" applyAlignment="1">
      <alignment vertical="top"/>
    </xf>
    <xf numFmtId="0" fontId="13" fillId="0" borderId="10" xfId="0" applyFont="1" applyBorder="1" applyAlignment="1">
      <alignment horizontal="right" vertical="top"/>
    </xf>
    <xf numFmtId="4" fontId="13" fillId="0" borderId="10" xfId="0" applyNumberFormat="1" applyFont="1" applyBorder="1" applyAlignment="1">
      <alignment vertical="top" wrapText="1"/>
    </xf>
    <xf numFmtId="3" fontId="13" fillId="0" borderId="10" xfId="0" applyNumberFormat="1" applyFont="1" applyBorder="1" applyAlignment="1">
      <alignment horizontal="right" vertical="top"/>
    </xf>
    <xf numFmtId="4" fontId="13" fillId="0" borderId="3" xfId="0" applyNumberFormat="1" applyFont="1" applyBorder="1" applyAlignment="1">
      <alignment vertical="top"/>
    </xf>
    <xf numFmtId="3" fontId="8" fillId="0" borderId="3" xfId="0" applyNumberFormat="1" applyFont="1" applyBorder="1" applyAlignment="1">
      <alignment vertical="top" wrapText="1"/>
    </xf>
    <xf numFmtId="3" fontId="13" fillId="3" borderId="3" xfId="0" applyNumberFormat="1" applyFont="1" applyFill="1" applyBorder="1" applyAlignment="1">
      <alignment horizontal="right" vertical="top"/>
    </xf>
    <xf numFmtId="4" fontId="13" fillId="0" borderId="3" xfId="0" applyNumberFormat="1" applyFont="1" applyBorder="1" applyAlignment="1">
      <alignment horizontal="center" vertical="center"/>
    </xf>
    <xf numFmtId="4" fontId="12" fillId="3" borderId="3" xfId="0" applyNumberFormat="1" applyFont="1" applyFill="1" applyBorder="1" applyAlignment="1">
      <alignment vertical="top" wrapText="1"/>
    </xf>
    <xf numFmtId="4" fontId="12" fillId="0" borderId="0" xfId="0" applyNumberFormat="1" applyFont="1" applyAlignment="1">
      <alignment horizontal="left" vertical="top" wrapText="1"/>
    </xf>
    <xf numFmtId="3" fontId="14" fillId="5" borderId="0" xfId="0" applyNumberFormat="1" applyFont="1" applyFill="1" applyAlignment="1">
      <alignment horizontal="right" vertical="top"/>
    </xf>
    <xf numFmtId="4" fontId="8" fillId="0" borderId="0" xfId="0" applyNumberFormat="1" applyFont="1" applyAlignment="1">
      <alignment horizontal="right" vertical="top"/>
    </xf>
    <xf numFmtId="4" fontId="8" fillId="0" borderId="0" xfId="0" applyNumberFormat="1" applyFont="1" applyAlignment="1">
      <alignment vertical="top"/>
    </xf>
    <xf numFmtId="0" fontId="8" fillId="0" borderId="0" xfId="0" applyFont="1" applyAlignment="1">
      <alignment vertical="top"/>
    </xf>
    <xf numFmtId="0" fontId="13" fillId="2" borderId="3" xfId="0" applyFont="1" applyFill="1" applyBorder="1" applyAlignment="1" applyProtection="1">
      <alignment horizontal="center" vertical="top"/>
      <protection locked="0"/>
    </xf>
    <xf numFmtId="4" fontId="12" fillId="0" borderId="0" xfId="0" applyNumberFormat="1" applyFont="1" applyAlignment="1">
      <alignment vertical="top"/>
    </xf>
    <xf numFmtId="0" fontId="13" fillId="0" borderId="3" xfId="0" applyFont="1" applyBorder="1" applyAlignment="1">
      <alignment vertical="top"/>
    </xf>
    <xf numFmtId="4" fontId="12" fillId="2" borderId="3" xfId="0" applyNumberFormat="1" applyFont="1" applyFill="1" applyBorder="1" applyAlignment="1" applyProtection="1">
      <alignment horizontal="right" vertical="top"/>
      <protection locked="0"/>
    </xf>
    <xf numFmtId="3" fontId="12" fillId="0" borderId="3" xfId="0" applyNumberFormat="1" applyFont="1" applyBorder="1" applyAlignment="1">
      <alignment vertical="top"/>
    </xf>
    <xf numFmtId="4" fontId="12" fillId="0" borderId="3" xfId="0" applyNumberFormat="1" applyFont="1" applyBorder="1" applyAlignment="1">
      <alignment horizontal="right" vertical="top"/>
    </xf>
    <xf numFmtId="4" fontId="13" fillId="0" borderId="3" xfId="0" applyNumberFormat="1" applyFont="1" applyBorder="1" applyAlignment="1">
      <alignment horizontal="right" vertical="top"/>
    </xf>
    <xf numFmtId="3" fontId="13" fillId="0" borderId="3" xfId="0" applyNumberFormat="1" applyFont="1" applyBorder="1" applyAlignment="1">
      <alignment vertical="top"/>
    </xf>
    <xf numFmtId="4" fontId="13" fillId="3" borderId="3" xfId="0" applyNumberFormat="1" applyFont="1" applyFill="1" applyBorder="1" applyAlignment="1">
      <alignment horizontal="right" vertical="top"/>
    </xf>
    <xf numFmtId="4" fontId="12" fillId="3" borderId="3" xfId="0" applyNumberFormat="1" applyFont="1" applyFill="1" applyBorder="1" applyAlignment="1">
      <alignment horizontal="right" vertical="top"/>
    </xf>
    <xf numFmtId="4" fontId="13" fillId="2" borderId="3" xfId="0" applyNumberFormat="1" applyFont="1" applyFill="1" applyBorder="1" applyAlignment="1" applyProtection="1">
      <alignment horizontal="right" vertical="top"/>
      <protection locked="0"/>
    </xf>
    <xf numFmtId="4" fontId="12" fillId="0" borderId="0" xfId="0" applyNumberFormat="1" applyFont="1" applyAlignment="1">
      <alignment horizontal="right" vertical="top"/>
    </xf>
    <xf numFmtId="0" fontId="21" fillId="0" borderId="0" xfId="0" applyFont="1" applyAlignment="1">
      <alignment vertical="top"/>
    </xf>
    <xf numFmtId="4" fontId="12" fillId="2" borderId="3" xfId="0" applyNumberFormat="1" applyFont="1" applyFill="1" applyBorder="1" applyAlignment="1" applyProtection="1">
      <alignment vertical="top"/>
      <protection locked="0"/>
    </xf>
    <xf numFmtId="0" fontId="17" fillId="0" borderId="0" xfId="0" applyFont="1" applyAlignment="1">
      <alignment vertical="top"/>
    </xf>
    <xf numFmtId="4" fontId="12" fillId="0" borderId="3" xfId="0" applyNumberFormat="1" applyFont="1" applyBorder="1" applyAlignment="1">
      <alignment vertical="top"/>
    </xf>
    <xf numFmtId="4" fontId="12" fillId="3" borderId="3" xfId="0" applyNumberFormat="1" applyFont="1" applyFill="1" applyBorder="1" applyAlignment="1">
      <alignment vertical="top"/>
    </xf>
    <xf numFmtId="4" fontId="21" fillId="0" borderId="0" xfId="0" applyNumberFormat="1" applyFont="1" applyAlignment="1">
      <alignment vertical="top"/>
    </xf>
    <xf numFmtId="4" fontId="17" fillId="0" borderId="0" xfId="0" applyNumberFormat="1" applyFont="1" applyAlignment="1">
      <alignment vertical="top"/>
    </xf>
    <xf numFmtId="0" fontId="23" fillId="0" borderId="0" xfId="0" applyFont="1" applyAlignment="1">
      <alignment vertical="top"/>
    </xf>
    <xf numFmtId="0" fontId="17" fillId="0" borderId="0" xfId="0" applyFont="1" applyAlignment="1">
      <alignment vertical="top" wrapText="1"/>
    </xf>
    <xf numFmtId="0" fontId="25" fillId="0" borderId="0" xfId="0" applyFont="1" applyAlignment="1">
      <alignment horizontal="left" vertical="top" wrapText="1"/>
    </xf>
    <xf numFmtId="0" fontId="25" fillId="0" borderId="13" xfId="0" applyFont="1" applyBorder="1" applyAlignment="1">
      <alignment vertical="top" wrapText="1"/>
    </xf>
    <xf numFmtId="0" fontId="25" fillId="0" borderId="6" xfId="0" applyFont="1" applyBorder="1" applyAlignment="1">
      <alignment horizontal="right" vertical="top" wrapText="1"/>
    </xf>
    <xf numFmtId="4" fontId="17" fillId="6" borderId="8" xfId="0" applyNumberFormat="1" applyFont="1" applyFill="1" applyBorder="1" applyAlignment="1" applyProtection="1">
      <alignment horizontal="right" vertical="top" wrapText="1"/>
      <protection locked="0"/>
    </xf>
    <xf numFmtId="4" fontId="25" fillId="3" borderId="8" xfId="0" applyNumberFormat="1" applyFont="1" applyFill="1" applyBorder="1" applyAlignment="1">
      <alignment horizontal="right" vertical="top" wrapText="1"/>
    </xf>
    <xf numFmtId="4" fontId="17" fillId="0" borderId="8" xfId="0" applyNumberFormat="1" applyFont="1" applyBorder="1" applyAlignment="1">
      <alignment horizontal="right" vertical="top"/>
    </xf>
    <xf numFmtId="4" fontId="25" fillId="0" borderId="8" xfId="0" applyNumberFormat="1" applyFont="1" applyBorder="1" applyAlignment="1">
      <alignment horizontal="right" vertical="top"/>
    </xf>
    <xf numFmtId="0" fontId="17" fillId="0" borderId="6" xfId="0" applyFont="1" applyBorder="1" applyAlignment="1">
      <alignment vertical="top" wrapText="1"/>
    </xf>
    <xf numFmtId="0" fontId="17" fillId="0" borderId="8" xfId="0" applyFont="1" applyBorder="1" applyAlignment="1">
      <alignment vertical="top" wrapText="1"/>
    </xf>
    <xf numFmtId="0" fontId="13" fillId="0" borderId="11"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25" fillId="0" borderId="0" xfId="0" applyFont="1" applyAlignment="1">
      <alignment horizontal="right" vertical="top" wrapText="1"/>
    </xf>
    <xf numFmtId="0" fontId="25" fillId="0" borderId="8" xfId="0" applyFont="1" applyBorder="1" applyAlignment="1">
      <alignment horizontal="right" vertical="top" wrapText="1"/>
    </xf>
    <xf numFmtId="4" fontId="17" fillId="6" borderId="0" xfId="0" applyNumberFormat="1" applyFont="1" applyFill="1" applyAlignment="1" applyProtection="1">
      <alignment horizontal="right" vertical="top" wrapText="1"/>
      <protection locked="0"/>
    </xf>
    <xf numFmtId="0" fontId="17" fillId="0" borderId="6" xfId="0" applyFont="1" applyBorder="1" applyAlignment="1">
      <alignment horizontal="right" vertical="top" wrapText="1"/>
    </xf>
    <xf numFmtId="0" fontId="13" fillId="0" borderId="0" xfId="0" applyFont="1" applyAlignment="1" applyProtection="1">
      <alignment horizontal="right" vertical="center"/>
      <protection locked="0"/>
    </xf>
    <xf numFmtId="0" fontId="13" fillId="0" borderId="8" xfId="0" applyFont="1" applyBorder="1" applyAlignment="1" applyProtection="1">
      <alignment horizontal="right" vertical="center"/>
      <protection locked="0"/>
    </xf>
    <xf numFmtId="0" fontId="17" fillId="0" borderId="1" xfId="0" applyFont="1" applyBorder="1" applyAlignment="1">
      <alignment vertical="top" wrapText="1"/>
    </xf>
    <xf numFmtId="0" fontId="17" fillId="0" borderId="9" xfId="0" applyFont="1" applyBorder="1" applyAlignment="1">
      <alignment vertical="top" wrapText="1"/>
    </xf>
    <xf numFmtId="0" fontId="18" fillId="3" borderId="3" xfId="0" applyFont="1" applyFill="1" applyBorder="1"/>
    <xf numFmtId="0" fontId="16" fillId="3" borderId="0" xfId="0" applyFont="1" applyFill="1"/>
    <xf numFmtId="0" fontId="18" fillId="3" borderId="0" xfId="0" applyFont="1" applyFill="1"/>
    <xf numFmtId="0" fontId="16" fillId="3" borderId="3" xfId="0" applyFont="1" applyFill="1" applyBorder="1"/>
    <xf numFmtId="0" fontId="16" fillId="3" borderId="3" xfId="0" applyFont="1" applyFill="1" applyBorder="1" applyAlignment="1">
      <alignment vertical="top" wrapText="1"/>
    </xf>
    <xf numFmtId="0" fontId="18" fillId="3" borderId="3" xfId="0" applyFont="1" applyFill="1" applyBorder="1" applyAlignment="1">
      <alignment vertical="top" wrapText="1"/>
    </xf>
    <xf numFmtId="4" fontId="16" fillId="3" borderId="3" xfId="0" applyNumberFormat="1" applyFont="1" applyFill="1" applyBorder="1"/>
    <xf numFmtId="4" fontId="16" fillId="7" borderId="3" xfId="0" applyNumberFormat="1" applyFont="1" applyFill="1" applyBorder="1"/>
    <xf numFmtId="4" fontId="18" fillId="3" borderId="3" xfId="0" applyNumberFormat="1" applyFont="1" applyFill="1" applyBorder="1"/>
    <xf numFmtId="4" fontId="16" fillId="3" borderId="0" xfId="0" applyNumberFormat="1" applyFont="1" applyFill="1"/>
    <xf numFmtId="4" fontId="18" fillId="8" borderId="3" xfId="0" applyNumberFormat="1" applyFont="1" applyFill="1" applyBorder="1"/>
    <xf numFmtId="0" fontId="18" fillId="8" borderId="3" xfId="0" applyFont="1" applyFill="1" applyBorder="1"/>
    <xf numFmtId="0" fontId="16" fillId="6" borderId="3" xfId="0" applyFont="1" applyFill="1" applyBorder="1" applyAlignment="1">
      <alignment vertical="top" wrapText="1"/>
    </xf>
    <xf numFmtId="0" fontId="16" fillId="3" borderId="0" xfId="0" applyFont="1" applyFill="1" applyAlignment="1">
      <alignment vertical="top" wrapText="1"/>
    </xf>
    <xf numFmtId="4" fontId="18" fillId="3" borderId="3" xfId="1" applyNumberFormat="1" applyFont="1" applyFill="1" applyBorder="1" applyAlignment="1">
      <alignment horizontal="center" vertical="center" wrapText="1"/>
    </xf>
    <xf numFmtId="4" fontId="8" fillId="0" borderId="0" xfId="0" applyNumberFormat="1" applyFont="1" applyAlignment="1">
      <alignment horizontal="left" vertical="top" wrapText="1"/>
    </xf>
    <xf numFmtId="4" fontId="13" fillId="5" borderId="0" xfId="0" applyNumberFormat="1" applyFont="1" applyFill="1" applyAlignment="1">
      <alignment vertical="top"/>
    </xf>
    <xf numFmtId="0" fontId="12" fillId="3" borderId="3" xfId="0" applyFont="1" applyFill="1" applyBorder="1" applyAlignment="1">
      <alignment horizontal="right" vertical="top"/>
    </xf>
    <xf numFmtId="0" fontId="16" fillId="2" borderId="3" xfId="0" applyFont="1" applyFill="1" applyBorder="1" applyAlignment="1" applyProtection="1">
      <alignment vertical="top" wrapText="1"/>
      <protection locked="0"/>
    </xf>
    <xf numFmtId="14" fontId="19" fillId="2" borderId="15" xfId="0" applyNumberFormat="1" applyFont="1" applyFill="1" applyBorder="1" applyAlignment="1" applyProtection="1">
      <alignment horizontal="center" vertical="center"/>
      <protection locked="0"/>
    </xf>
    <xf numFmtId="1" fontId="19" fillId="2" borderId="15" xfId="0" applyNumberFormat="1" applyFont="1" applyFill="1" applyBorder="1" applyAlignment="1" applyProtection="1">
      <alignment horizontal="center" vertical="center"/>
      <protection locked="0"/>
    </xf>
    <xf numFmtId="3" fontId="14" fillId="9" borderId="0" xfId="0" applyNumberFormat="1" applyFont="1" applyFill="1" applyAlignment="1">
      <alignment horizontal="right" vertical="top"/>
    </xf>
    <xf numFmtId="3" fontId="30" fillId="0" borderId="3" xfId="0" applyNumberFormat="1" applyFont="1" applyBorder="1" applyAlignment="1">
      <alignment horizontal="right" vertical="top"/>
    </xf>
    <xf numFmtId="3" fontId="31" fillId="0" borderId="3" xfId="0" applyNumberFormat="1" applyFont="1" applyBorder="1" applyAlignment="1">
      <alignment horizontal="center" vertical="center"/>
    </xf>
    <xf numFmtId="0" fontId="30" fillId="0" borderId="3" xfId="0" applyFont="1" applyBorder="1" applyAlignment="1">
      <alignment vertical="top"/>
    </xf>
    <xf numFmtId="4" fontId="30" fillId="0" borderId="3" xfId="0" applyNumberFormat="1" applyFont="1" applyBorder="1" applyAlignment="1">
      <alignment horizontal="left" vertical="top" wrapText="1"/>
    </xf>
    <xf numFmtId="0" fontId="31" fillId="0" borderId="3" xfId="0" applyFont="1" applyBorder="1"/>
    <xf numFmtId="3" fontId="31" fillId="0" borderId="3" xfId="0" applyNumberFormat="1" applyFont="1" applyBorder="1" applyAlignment="1">
      <alignment horizontal="right" vertical="top"/>
    </xf>
    <xf numFmtId="4" fontId="33" fillId="0" borderId="0" xfId="0" applyNumberFormat="1" applyFont="1" applyAlignment="1">
      <alignment vertical="top"/>
    </xf>
    <xf numFmtId="4" fontId="0" fillId="3" borderId="0" xfId="0" applyNumberFormat="1" applyFill="1" applyAlignment="1">
      <alignment vertical="top"/>
    </xf>
    <xf numFmtId="0" fontId="8" fillId="0" borderId="3" xfId="4" applyFont="1" applyBorder="1" applyAlignment="1" applyProtection="1">
      <alignment horizontal="center" vertical="center" wrapText="1"/>
      <protection hidden="1"/>
    </xf>
    <xf numFmtId="4" fontId="8" fillId="0" borderId="3" xfId="0" applyNumberFormat="1" applyFont="1" applyBorder="1" applyAlignment="1" applyProtection="1">
      <alignment horizontal="center" vertical="center" wrapText="1"/>
      <protection hidden="1"/>
    </xf>
    <xf numFmtId="3" fontId="13" fillId="0" borderId="3" xfId="0" applyNumberFormat="1" applyFont="1" applyBorder="1" applyAlignment="1" applyProtection="1">
      <alignment horizontal="center" vertical="center"/>
      <protection hidden="1"/>
    </xf>
    <xf numFmtId="0" fontId="32" fillId="0" borderId="3" xfId="0" applyFont="1" applyBorder="1" applyProtection="1">
      <protection hidden="1"/>
    </xf>
    <xf numFmtId="4" fontId="4" fillId="0" borderId="0" xfId="0" applyNumberFormat="1" applyFont="1" applyAlignment="1" applyProtection="1">
      <alignment horizontal="center" vertical="top"/>
      <protection hidden="1"/>
    </xf>
    <xf numFmtId="0" fontId="12" fillId="0" borderId="3" xfId="0" applyFont="1" applyBorder="1" applyAlignment="1" applyProtection="1">
      <alignment vertical="top"/>
      <protection hidden="1"/>
    </xf>
    <xf numFmtId="4" fontId="12" fillId="0" borderId="3" xfId="0" applyNumberFormat="1" applyFont="1" applyBorder="1" applyAlignment="1" applyProtection="1">
      <alignment horizontal="left" vertical="top" wrapText="1"/>
      <protection hidden="1"/>
    </xf>
    <xf numFmtId="3" fontId="13" fillId="0" borderId="3" xfId="0" applyNumberFormat="1" applyFont="1" applyBorder="1" applyAlignment="1" applyProtection="1">
      <alignment horizontal="right" vertical="top"/>
      <protection hidden="1"/>
    </xf>
    <xf numFmtId="14" fontId="32" fillId="0" borderId="3" xfId="0" applyNumberFormat="1" applyFont="1" applyBorder="1" applyProtection="1">
      <protection hidden="1"/>
    </xf>
    <xf numFmtId="4" fontId="0" fillId="0" borderId="0" xfId="0" applyNumberFormat="1" applyAlignment="1" applyProtection="1">
      <alignment vertical="top"/>
      <protection hidden="1"/>
    </xf>
    <xf numFmtId="4" fontId="12" fillId="3" borderId="0" xfId="0" applyNumberFormat="1" applyFont="1" applyFill="1" applyAlignment="1">
      <alignment vertical="top"/>
    </xf>
    <xf numFmtId="0" fontId="12" fillId="3" borderId="0" xfId="0" applyFont="1" applyFill="1" applyAlignment="1">
      <alignment vertical="top"/>
    </xf>
    <xf numFmtId="0" fontId="12" fillId="3" borderId="5" xfId="0" applyFont="1" applyFill="1" applyBorder="1" applyAlignment="1">
      <alignment vertical="top"/>
    </xf>
    <xf numFmtId="3" fontId="11" fillId="0" borderId="3" xfId="0" applyNumberFormat="1" applyFont="1" applyBorder="1" applyAlignment="1">
      <alignment horizontal="center" vertical="center" wrapText="1"/>
    </xf>
    <xf numFmtId="0" fontId="34" fillId="0" borderId="0" xfId="0" applyFont="1"/>
    <xf numFmtId="0" fontId="35" fillId="0" borderId="0" xfId="0" applyFont="1"/>
    <xf numFmtId="0" fontId="35" fillId="0" borderId="0" xfId="0" applyFont="1" applyAlignment="1">
      <alignment vertical="top" wrapText="1"/>
    </xf>
    <xf numFmtId="0" fontId="35" fillId="3" borderId="0" xfId="0" applyFont="1" applyFill="1" applyAlignment="1">
      <alignment vertical="top" wrapText="1"/>
    </xf>
    <xf numFmtId="0" fontId="35" fillId="3" borderId="0" xfId="0" applyFont="1" applyFill="1"/>
    <xf numFmtId="0" fontId="35" fillId="3" borderId="0" xfId="0" applyFont="1" applyFill="1" applyAlignment="1">
      <alignment horizontal="left" vertical="top" wrapText="1"/>
    </xf>
    <xf numFmtId="9" fontId="34" fillId="3" borderId="0" xfId="0" applyNumberFormat="1" applyFont="1" applyFill="1" applyAlignment="1">
      <alignment vertical="top"/>
    </xf>
    <xf numFmtId="9" fontId="34" fillId="3" borderId="0" xfId="0" applyNumberFormat="1" applyFont="1" applyFill="1" applyAlignment="1">
      <alignment vertical="top" wrapText="1"/>
    </xf>
    <xf numFmtId="0" fontId="35" fillId="3" borderId="0" xfId="0" applyFont="1" applyFill="1" applyAlignment="1">
      <alignment vertical="top"/>
    </xf>
    <xf numFmtId="0" fontId="12" fillId="0" borderId="0" xfId="0" applyFont="1" applyAlignment="1">
      <alignment horizontal="center" vertical="top" wrapText="1"/>
    </xf>
    <xf numFmtId="0" fontId="13" fillId="2" borderId="3" xfId="0" applyFont="1" applyFill="1" applyBorder="1" applyAlignment="1">
      <alignment horizontal="center" vertical="top"/>
    </xf>
    <xf numFmtId="0" fontId="18" fillId="0" borderId="3" xfId="0" applyFont="1" applyBorder="1" applyAlignment="1">
      <alignment vertical="top" wrapText="1"/>
    </xf>
    <xf numFmtId="4" fontId="18" fillId="3" borderId="3" xfId="0" applyNumberFormat="1" applyFont="1" applyFill="1" applyBorder="1" applyAlignment="1">
      <alignment vertical="top"/>
    </xf>
    <xf numFmtId="0" fontId="39" fillId="0" borderId="0" xfId="0" applyFont="1" applyAlignment="1">
      <alignment vertical="top"/>
    </xf>
    <xf numFmtId="4" fontId="18" fillId="0" borderId="3" xfId="0" applyNumberFormat="1" applyFont="1" applyBorder="1" applyAlignment="1">
      <alignment horizontal="center" vertical="top"/>
    </xf>
    <xf numFmtId="3" fontId="18" fillId="0" borderId="3" xfId="0" applyNumberFormat="1" applyFont="1" applyBorder="1" applyAlignment="1">
      <alignment horizontal="center" vertical="top"/>
    </xf>
    <xf numFmtId="0" fontId="39" fillId="0" borderId="0" xfId="0" applyFont="1" applyAlignment="1">
      <alignment horizontal="left" vertical="top" wrapText="1"/>
    </xf>
    <xf numFmtId="0" fontId="25" fillId="7" borderId="4" xfId="0" applyFont="1" applyFill="1" applyBorder="1" applyAlignment="1">
      <alignment vertical="top" wrapText="1"/>
    </xf>
    <xf numFmtId="0" fontId="40" fillId="0" borderId="0" xfId="0" applyFont="1"/>
    <xf numFmtId="0" fontId="40" fillId="0" borderId="18" xfId="0" applyFont="1" applyBorder="1" applyAlignment="1">
      <alignment horizontal="center" vertical="center" wrapText="1"/>
    </xf>
    <xf numFmtId="0" fontId="40" fillId="0" borderId="19" xfId="0" applyFont="1" applyBorder="1" applyAlignment="1">
      <alignment vertical="top" wrapText="1"/>
    </xf>
    <xf numFmtId="0" fontId="40" fillId="0" borderId="20" xfId="0" applyFont="1" applyBorder="1" applyAlignment="1">
      <alignment vertical="center" wrapText="1"/>
    </xf>
    <xf numFmtId="0" fontId="40" fillId="0" borderId="18" xfId="0" applyFont="1" applyBorder="1" applyAlignment="1">
      <alignment vertical="center" wrapText="1"/>
    </xf>
    <xf numFmtId="0" fontId="40" fillId="0" borderId="16" xfId="0" applyFont="1" applyBorder="1" applyAlignment="1">
      <alignment vertical="center" wrapText="1"/>
    </xf>
    <xf numFmtId="0" fontId="40" fillId="0" borderId="21" xfId="0" applyFont="1" applyBorder="1" applyAlignment="1">
      <alignment vertical="top" wrapText="1"/>
    </xf>
    <xf numFmtId="0" fontId="40" fillId="0" borderId="21" xfId="0" applyFont="1" applyBorder="1" applyAlignment="1">
      <alignment vertical="center" wrapText="1"/>
    </xf>
    <xf numFmtId="0" fontId="40" fillId="0" borderId="23" xfId="0" applyFont="1" applyBorder="1" applyAlignment="1">
      <alignment vertical="center" wrapText="1"/>
    </xf>
    <xf numFmtId="0" fontId="40" fillId="0" borderId="0" xfId="0" applyFont="1" applyAlignment="1">
      <alignment vertical="top" wrapText="1"/>
    </xf>
    <xf numFmtId="4" fontId="18" fillId="3" borderId="3" xfId="0" applyNumberFormat="1" applyFont="1" applyFill="1" applyBorder="1" applyAlignment="1">
      <alignment horizontal="center" wrapText="1"/>
    </xf>
    <xf numFmtId="0" fontId="16" fillId="3" borderId="0" xfId="0" applyFont="1" applyFill="1" applyAlignment="1">
      <alignment horizontal="center" wrapText="1"/>
    </xf>
    <xf numFmtId="0" fontId="16" fillId="3" borderId="0" xfId="0" applyFont="1" applyFill="1" applyAlignment="1">
      <alignment horizontal="center" vertical="center" wrapText="1"/>
    </xf>
    <xf numFmtId="4" fontId="18" fillId="10" borderId="3" xfId="0" applyNumberFormat="1" applyFont="1" applyFill="1" applyBorder="1"/>
    <xf numFmtId="0" fontId="18" fillId="10" borderId="3" xfId="0" applyFont="1" applyFill="1" applyBorder="1"/>
    <xf numFmtId="4" fontId="18" fillId="8" borderId="0" xfId="0" applyNumberFormat="1" applyFont="1" applyFill="1"/>
    <xf numFmtId="0" fontId="18" fillId="5" borderId="0" xfId="0" applyFont="1" applyFill="1"/>
    <xf numFmtId="0" fontId="18" fillId="5" borderId="3" xfId="0" applyFont="1" applyFill="1" applyBorder="1"/>
    <xf numFmtId="4" fontId="18" fillId="5" borderId="3" xfId="0" applyNumberFormat="1" applyFont="1" applyFill="1" applyBorder="1"/>
    <xf numFmtId="0" fontId="18" fillId="9" borderId="0" xfId="0" applyFont="1" applyFill="1"/>
    <xf numFmtId="4" fontId="16" fillId="2" borderId="3" xfId="0" applyNumberFormat="1" applyFont="1" applyFill="1" applyBorder="1" applyAlignment="1" applyProtection="1">
      <alignment horizontal="right"/>
      <protection locked="0"/>
    </xf>
    <xf numFmtId="0" fontId="16" fillId="2" borderId="3" xfId="0" applyFont="1" applyFill="1" applyBorder="1" applyAlignment="1" applyProtection="1">
      <alignment horizontal="right"/>
      <protection locked="0"/>
    </xf>
    <xf numFmtId="4" fontId="16" fillId="0" borderId="3" xfId="0" applyNumberFormat="1" applyFont="1" applyBorder="1" applyAlignment="1">
      <alignment horizontal="right"/>
    </xf>
    <xf numFmtId="4" fontId="16" fillId="3" borderId="3" xfId="0" applyNumberFormat="1" applyFont="1" applyFill="1" applyBorder="1" applyAlignment="1">
      <alignment horizontal="right"/>
    </xf>
    <xf numFmtId="4" fontId="16" fillId="0" borderId="3" xfId="0" applyNumberFormat="1" applyFont="1" applyBorder="1"/>
    <xf numFmtId="0" fontId="16" fillId="9" borderId="0" xfId="0" applyFont="1" applyFill="1"/>
    <xf numFmtId="4" fontId="18" fillId="3" borderId="3" xfId="0" applyNumberFormat="1" applyFont="1" applyFill="1" applyBorder="1" applyAlignment="1">
      <alignment horizontal="right"/>
    </xf>
    <xf numFmtId="0" fontId="18" fillId="3" borderId="3" xfId="0" applyFont="1" applyFill="1" applyBorder="1" applyAlignment="1">
      <alignment horizontal="right"/>
    </xf>
    <xf numFmtId="0" fontId="16" fillId="3" borderId="3" xfId="0" applyFont="1" applyFill="1" applyBorder="1" applyAlignment="1">
      <alignment horizontal="right"/>
    </xf>
    <xf numFmtId="4" fontId="18" fillId="0" borderId="3" xfId="0" applyNumberFormat="1" applyFont="1" applyBorder="1"/>
    <xf numFmtId="0" fontId="18" fillId="8" borderId="0" xfId="0" applyFont="1" applyFill="1"/>
    <xf numFmtId="4" fontId="18" fillId="2" borderId="3" xfId="0" applyNumberFormat="1" applyFont="1" applyFill="1" applyBorder="1" applyAlignment="1" applyProtection="1">
      <alignment horizontal="right"/>
      <protection locked="0"/>
    </xf>
    <xf numFmtId="4" fontId="18" fillId="0" borderId="3" xfId="0" applyNumberFormat="1" applyFont="1" applyBorder="1" applyAlignment="1">
      <alignment horizontal="right"/>
    </xf>
    <xf numFmtId="0" fontId="18" fillId="6" borderId="0" xfId="0" applyFont="1" applyFill="1"/>
    <xf numFmtId="0" fontId="16" fillId="0" borderId="0" xfId="0" applyFont="1"/>
    <xf numFmtId="0" fontId="18" fillId="0" borderId="0" xfId="0" applyFont="1"/>
    <xf numFmtId="0" fontId="18" fillId="0" borderId="3" xfId="0" applyFont="1" applyBorder="1" applyAlignment="1">
      <alignment horizontal="right"/>
    </xf>
    <xf numFmtId="0" fontId="18" fillId="0" borderId="3" xfId="0" applyFont="1" applyBorder="1"/>
    <xf numFmtId="4" fontId="18" fillId="5" borderId="3" xfId="1" applyNumberFormat="1" applyFont="1" applyFill="1" applyBorder="1" applyAlignment="1">
      <alignment horizontal="center" vertical="center" wrapText="1"/>
    </xf>
    <xf numFmtId="4" fontId="16" fillId="6" borderId="3" xfId="0" applyNumberFormat="1" applyFont="1" applyFill="1" applyBorder="1" applyAlignment="1">
      <alignment wrapText="1"/>
    </xf>
    <xf numFmtId="4" fontId="16" fillId="6" borderId="3" xfId="0" applyNumberFormat="1" applyFont="1" applyFill="1" applyBorder="1"/>
    <xf numFmtId="0" fontId="16" fillId="7" borderId="3" xfId="0" applyFont="1" applyFill="1" applyBorder="1" applyAlignment="1">
      <alignment vertical="top" wrapText="1"/>
    </xf>
    <xf numFmtId="4" fontId="16" fillId="12" borderId="3" xfId="0" applyNumberFormat="1" applyFont="1" applyFill="1" applyBorder="1"/>
    <xf numFmtId="0" fontId="16" fillId="12" borderId="3" xfId="0" applyFont="1" applyFill="1" applyBorder="1" applyAlignment="1">
      <alignment vertical="top" wrapText="1"/>
    </xf>
    <xf numFmtId="4" fontId="16" fillId="0" borderId="0" xfId="0" applyNumberFormat="1" applyFont="1"/>
    <xf numFmtId="0" fontId="16" fillId="0" borderId="3" xfId="0" applyFont="1" applyBorder="1" applyAlignment="1">
      <alignment vertical="top" wrapText="1"/>
    </xf>
    <xf numFmtId="4" fontId="18" fillId="10" borderId="3" xfId="0" applyNumberFormat="1" applyFont="1" applyFill="1" applyBorder="1" applyAlignment="1">
      <alignment horizontal="center"/>
    </xf>
    <xf numFmtId="0" fontId="16" fillId="0" borderId="0" xfId="0" applyFont="1" applyAlignment="1">
      <alignment vertical="top" wrapText="1"/>
    </xf>
    <xf numFmtId="4" fontId="18" fillId="10" borderId="3" xfId="0" applyNumberFormat="1" applyFont="1" applyFill="1" applyBorder="1" applyAlignment="1">
      <alignment vertical="top" wrapText="1"/>
    </xf>
    <xf numFmtId="0" fontId="18" fillId="5" borderId="3" xfId="0" applyFont="1" applyFill="1" applyBorder="1" applyAlignment="1">
      <alignment vertical="top" wrapText="1"/>
    </xf>
    <xf numFmtId="0" fontId="18" fillId="3" borderId="3" xfId="0" quotePrefix="1" applyFont="1" applyFill="1" applyBorder="1" applyAlignment="1">
      <alignment vertical="top" wrapText="1"/>
    </xf>
    <xf numFmtId="0" fontId="38" fillId="0" borderId="0" xfId="0" applyFont="1"/>
    <xf numFmtId="0" fontId="15" fillId="0" borderId="0" xfId="0" applyFont="1" applyAlignment="1">
      <alignment vertical="top" wrapText="1"/>
    </xf>
    <xf numFmtId="0" fontId="20" fillId="0" borderId="0" xfId="0" applyFont="1" applyAlignment="1">
      <alignment vertical="top" wrapText="1"/>
    </xf>
    <xf numFmtId="3" fontId="13" fillId="3" borderId="3" xfId="0" applyNumberFormat="1" applyFont="1" applyFill="1" applyBorder="1" applyAlignment="1">
      <alignment vertical="top" wrapText="1"/>
    </xf>
    <xf numFmtId="0" fontId="18" fillId="3" borderId="4" xfId="0" applyFont="1" applyFill="1" applyBorder="1" applyAlignment="1">
      <alignment vertical="center"/>
    </xf>
    <xf numFmtId="0" fontId="18" fillId="0" borderId="3" xfId="7" applyFont="1" applyBorder="1" applyAlignment="1">
      <alignment vertical="top" wrapText="1"/>
    </xf>
    <xf numFmtId="0" fontId="18" fillId="0" borderId="3" xfId="7" applyFont="1" applyBorder="1" applyAlignment="1">
      <alignment horizontal="center" vertical="top" wrapText="1"/>
    </xf>
    <xf numFmtId="0" fontId="18" fillId="0" borderId="3" xfId="7" applyFont="1" applyBorder="1" applyAlignment="1" applyProtection="1">
      <alignment horizontal="right" vertical="top" wrapText="1"/>
      <protection locked="0"/>
    </xf>
    <xf numFmtId="0" fontId="16" fillId="0" borderId="3" xfId="7" applyFont="1" applyBorder="1" applyAlignment="1">
      <alignment vertical="top" wrapText="1"/>
    </xf>
    <xf numFmtId="4" fontId="18" fillId="0" borderId="3" xfId="7" applyNumberFormat="1" applyFont="1" applyBorder="1" applyAlignment="1">
      <alignment horizontal="right" vertical="top"/>
    </xf>
    <xf numFmtId="4" fontId="16" fillId="0" borderId="3" xfId="7" applyNumberFormat="1" applyFont="1" applyBorder="1" applyAlignment="1">
      <alignment horizontal="right" vertical="top"/>
    </xf>
    <xf numFmtId="0" fontId="16" fillId="2" borderId="3" xfId="0" applyFont="1" applyFill="1" applyBorder="1" applyAlignment="1" applyProtection="1">
      <alignment horizontal="left" vertical="top" wrapText="1"/>
      <protection locked="0"/>
    </xf>
    <xf numFmtId="4" fontId="18" fillId="3" borderId="3" xfId="0" applyNumberFormat="1" applyFont="1" applyFill="1" applyBorder="1" applyAlignment="1">
      <alignment vertical="top" wrapText="1"/>
    </xf>
    <xf numFmtId="3" fontId="8" fillId="0" borderId="0" xfId="0" applyNumberFormat="1" applyFont="1" applyAlignment="1">
      <alignment vertical="top"/>
    </xf>
    <xf numFmtId="3" fontId="12" fillId="0" borderId="0" xfId="0" applyNumberFormat="1" applyFont="1" applyAlignment="1">
      <alignment vertical="top"/>
    </xf>
    <xf numFmtId="0" fontId="12" fillId="0" borderId="0" xfId="0" applyFont="1" applyAlignment="1">
      <alignment horizontal="left" vertical="top" wrapText="1"/>
    </xf>
    <xf numFmtId="0" fontId="13" fillId="13" borderId="3" xfId="0" applyFont="1" applyFill="1" applyBorder="1" applyAlignment="1">
      <alignment vertical="top" wrapText="1"/>
    </xf>
    <xf numFmtId="0" fontId="13" fillId="2" borderId="3" xfId="0" applyFont="1" applyFill="1" applyBorder="1" applyAlignment="1" applyProtection="1">
      <alignment horizontal="center" vertical="center"/>
      <protection locked="0"/>
    </xf>
    <xf numFmtId="0" fontId="0" fillId="0" borderId="0" xfId="0" applyAlignment="1">
      <alignment vertical="top"/>
    </xf>
    <xf numFmtId="49" fontId="12" fillId="0" borderId="0" xfId="0" applyNumberFormat="1" applyFont="1" applyAlignment="1">
      <alignment horizontal="center" vertical="top"/>
    </xf>
    <xf numFmtId="0" fontId="13" fillId="0" borderId="13" xfId="0" applyFont="1" applyBorder="1" applyAlignment="1">
      <alignment horizontal="right" vertical="top" wrapText="1"/>
    </xf>
    <xf numFmtId="10" fontId="13" fillId="0" borderId="12" xfId="0" applyNumberFormat="1" applyFont="1" applyBorder="1" applyAlignment="1">
      <alignment horizontal="center" vertical="top"/>
    </xf>
    <xf numFmtId="0" fontId="13" fillId="0" borderId="3" xfId="0" applyFont="1" applyBorder="1" applyAlignment="1">
      <alignment horizontal="right" vertical="top" wrapText="1"/>
    </xf>
    <xf numFmtId="10" fontId="13"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10" fontId="12" fillId="0" borderId="3" xfId="0" applyNumberFormat="1" applyFont="1" applyBorder="1" applyAlignment="1">
      <alignment horizontal="center" vertical="top"/>
    </xf>
    <xf numFmtId="0" fontId="32" fillId="2" borderId="3" xfId="0" applyFont="1" applyFill="1" applyBorder="1" applyAlignment="1">
      <alignment horizontal="center"/>
    </xf>
    <xf numFmtId="0" fontId="13" fillId="0" borderId="3" xfId="0" applyFont="1" applyBorder="1" applyAlignment="1" applyProtection="1">
      <alignment horizontal="right" vertical="top" wrapText="1"/>
      <protection hidden="1"/>
    </xf>
    <xf numFmtId="10" fontId="13" fillId="0" borderId="3" xfId="0" applyNumberFormat="1" applyFont="1" applyBorder="1" applyAlignment="1" applyProtection="1">
      <alignment horizontal="center" vertical="top"/>
      <protection hidden="1"/>
    </xf>
    <xf numFmtId="14" fontId="32" fillId="0" borderId="3" xfId="0" applyNumberFormat="1" applyFont="1" applyBorder="1" applyAlignment="1" applyProtection="1">
      <alignment horizontal="center"/>
      <protection hidden="1"/>
    </xf>
    <xf numFmtId="0" fontId="17" fillId="0" borderId="0" xfId="0" applyFont="1" applyAlignment="1" applyProtection="1">
      <alignment vertical="top"/>
      <protection hidden="1"/>
    </xf>
    <xf numFmtId="3" fontId="11" fillId="0" borderId="3" xfId="0" applyNumberFormat="1" applyFont="1" applyBorder="1" applyAlignment="1" applyProtection="1">
      <alignment horizontal="center" vertical="top"/>
      <protection hidden="1"/>
    </xf>
    <xf numFmtId="3" fontId="13" fillId="0" borderId="3" xfId="4" applyNumberFormat="1" applyFont="1" applyBorder="1" applyAlignment="1">
      <alignment horizontal="center" vertical="top" wrapText="1"/>
    </xf>
    <xf numFmtId="3" fontId="13" fillId="2" borderId="3" xfId="4" applyNumberFormat="1" applyFont="1" applyFill="1" applyBorder="1" applyAlignment="1">
      <alignment horizontal="center" vertical="top" wrapText="1"/>
    </xf>
    <xf numFmtId="3" fontId="12" fillId="0" borderId="3" xfId="0" applyNumberFormat="1" applyFont="1" applyBorder="1" applyAlignment="1">
      <alignment horizontal="left" vertical="top" wrapText="1"/>
    </xf>
    <xf numFmtId="3" fontId="32" fillId="3" borderId="24" xfId="0" applyNumberFormat="1" applyFont="1" applyFill="1" applyBorder="1"/>
    <xf numFmtId="3" fontId="44" fillId="0" borderId="0" xfId="0" applyNumberFormat="1" applyFont="1" applyAlignment="1">
      <alignment horizontal="center" vertical="top"/>
    </xf>
    <xf numFmtId="3" fontId="12" fillId="3" borderId="3" xfId="0" applyNumberFormat="1" applyFont="1" applyFill="1" applyBorder="1" applyAlignment="1">
      <alignment horizontal="left" vertical="top" wrapText="1"/>
    </xf>
    <xf numFmtId="3" fontId="45" fillId="3" borderId="0" xfId="0" applyNumberFormat="1" applyFont="1" applyFill="1" applyAlignment="1">
      <alignment horizontal="center" vertical="top"/>
    </xf>
    <xf numFmtId="3" fontId="13" fillId="0" borderId="3" xfId="0" applyNumberFormat="1" applyFont="1" applyBorder="1" applyAlignment="1">
      <alignment horizontal="left" vertical="top" wrapText="1"/>
    </xf>
    <xf numFmtId="3" fontId="46" fillId="0" borderId="0" xfId="0" applyNumberFormat="1" applyFont="1" applyAlignment="1">
      <alignment horizontal="center" vertical="top"/>
    </xf>
    <xf numFmtId="3" fontId="45" fillId="0" borderId="0" xfId="0" applyNumberFormat="1" applyFont="1" applyAlignment="1">
      <alignment horizontal="center" vertical="top"/>
    </xf>
    <xf numFmtId="3" fontId="13" fillId="0" borderId="11" xfId="0" applyNumberFormat="1" applyFont="1" applyBorder="1" applyAlignment="1">
      <alignment horizontal="right" vertical="top"/>
    </xf>
    <xf numFmtId="3" fontId="48" fillId="0" borderId="0" xfId="0" applyNumberFormat="1" applyFont="1" applyAlignment="1">
      <alignment horizontal="center"/>
    </xf>
    <xf numFmtId="3" fontId="11" fillId="0" borderId="0" xfId="0" applyNumberFormat="1" applyFont="1" applyAlignment="1">
      <alignment horizontal="right" vertical="top"/>
    </xf>
    <xf numFmtId="3" fontId="49" fillId="0" borderId="0" xfId="0" applyNumberFormat="1" applyFont="1" applyAlignment="1">
      <alignment horizontal="center" vertical="top"/>
    </xf>
    <xf numFmtId="164" fontId="50" fillId="3" borderId="16" xfId="0" applyNumberFormat="1" applyFont="1" applyFill="1" applyBorder="1" applyAlignment="1">
      <alignment horizontal="center" vertical="center"/>
    </xf>
    <xf numFmtId="3" fontId="8" fillId="0" borderId="0" xfId="0" applyNumberFormat="1" applyFont="1" applyAlignment="1">
      <alignment vertical="top" wrapText="1"/>
    </xf>
    <xf numFmtId="3" fontId="12" fillId="0" borderId="0" xfId="0" applyNumberFormat="1" applyFont="1" applyAlignment="1">
      <alignment vertical="top" wrapText="1"/>
    </xf>
    <xf numFmtId="0" fontId="51" fillId="0" borderId="0" xfId="0" applyFont="1" applyAlignment="1">
      <alignment vertical="top"/>
    </xf>
    <xf numFmtId="0" fontId="11" fillId="0" borderId="3" xfId="0" applyFont="1" applyBorder="1" applyAlignment="1">
      <alignment horizontal="center" vertical="center" wrapText="1"/>
    </xf>
    <xf numFmtId="0" fontId="52" fillId="3" borderId="3" xfId="0" applyFont="1" applyFill="1" applyBorder="1" applyAlignment="1" applyProtection="1">
      <alignment horizontal="center" vertical="center" wrapText="1"/>
      <protection locked="0"/>
    </xf>
    <xf numFmtId="0" fontId="8" fillId="2" borderId="3" xfId="0" applyFont="1" applyFill="1" applyBorder="1" applyAlignment="1" applyProtection="1">
      <alignment vertical="top" wrapText="1"/>
      <protection locked="0"/>
    </xf>
    <xf numFmtId="3" fontId="8" fillId="2" borderId="3" xfId="0" applyNumberFormat="1" applyFont="1" applyFill="1" applyBorder="1" applyAlignment="1" applyProtection="1">
      <alignment vertical="top" wrapText="1"/>
      <protection locked="0"/>
    </xf>
    <xf numFmtId="9" fontId="8" fillId="0" borderId="3" xfId="5" applyFont="1" applyBorder="1" applyAlignment="1" applyProtection="1">
      <alignment vertical="top" wrapText="1"/>
    </xf>
    <xf numFmtId="4" fontId="8" fillId="0" borderId="3" xfId="0" applyNumberFormat="1" applyFont="1" applyBorder="1" applyAlignment="1">
      <alignment vertical="top" wrapText="1"/>
    </xf>
    <xf numFmtId="3" fontId="51" fillId="0" borderId="3" xfId="0" applyNumberFormat="1" applyFont="1" applyBorder="1" applyAlignment="1">
      <alignment vertical="top"/>
    </xf>
    <xf numFmtId="0" fontId="11" fillId="0" borderId="3" xfId="0" applyFont="1" applyBorder="1" applyAlignment="1">
      <alignment vertical="top" wrapText="1"/>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1" fontId="19" fillId="2" borderId="3" xfId="0" applyNumberFormat="1" applyFont="1" applyFill="1" applyBorder="1" applyAlignment="1">
      <alignment vertical="top"/>
    </xf>
    <xf numFmtId="0" fontId="8" fillId="0" borderId="7" xfId="0" applyFont="1" applyBorder="1" applyAlignment="1">
      <alignment vertical="top" wrapText="1"/>
    </xf>
    <xf numFmtId="3" fontId="8" fillId="0" borderId="7" xfId="0" applyNumberFormat="1" applyFont="1" applyBorder="1" applyAlignment="1">
      <alignment vertical="top"/>
    </xf>
    <xf numFmtId="3" fontId="12" fillId="0" borderId="0" xfId="0" applyNumberFormat="1" applyFont="1" applyAlignment="1">
      <alignment horizontal="center" vertical="top"/>
    </xf>
    <xf numFmtId="0" fontId="53" fillId="0" borderId="0" xfId="0" applyFont="1" applyAlignment="1">
      <alignment vertical="top"/>
    </xf>
    <xf numFmtId="0" fontId="52" fillId="3" borderId="0" xfId="0" applyFont="1" applyFill="1" applyProtection="1">
      <protection locked="0"/>
    </xf>
    <xf numFmtId="0" fontId="52" fillId="3" borderId="0" xfId="0" applyFont="1" applyFill="1" applyAlignment="1" applyProtection="1">
      <alignment vertical="center" wrapText="1"/>
      <protection locked="0"/>
    </xf>
    <xf numFmtId="0" fontId="52" fillId="3" borderId="0" xfId="0" applyFont="1" applyFill="1" applyAlignment="1" applyProtection="1">
      <alignment horizontal="center" vertical="center"/>
      <protection locked="0"/>
    </xf>
    <xf numFmtId="0" fontId="52" fillId="3" borderId="3" xfId="0" applyFont="1" applyFill="1" applyBorder="1" applyAlignment="1" applyProtection="1">
      <alignment vertical="center" wrapText="1"/>
      <protection locked="0"/>
    </xf>
    <xf numFmtId="0" fontId="52" fillId="3" borderId="0" xfId="0" applyFont="1" applyFill="1" applyAlignment="1" applyProtection="1">
      <alignment horizontal="center" vertical="center" wrapText="1"/>
      <protection locked="0"/>
    </xf>
    <xf numFmtId="0" fontId="52" fillId="3" borderId="24" xfId="0" applyFont="1" applyFill="1" applyBorder="1" applyAlignment="1" applyProtection="1">
      <alignment horizontal="center" vertical="center"/>
      <protection locked="0"/>
    </xf>
    <xf numFmtId="0" fontId="52" fillId="3" borderId="3" xfId="0" applyFont="1" applyFill="1" applyBorder="1" applyProtection="1">
      <protection locked="0"/>
    </xf>
    <xf numFmtId="0" fontId="55" fillId="2" borderId="3" xfId="0" applyFont="1" applyFill="1" applyBorder="1" applyAlignment="1" applyProtection="1">
      <alignment horizontal="center" vertical="center"/>
      <protection locked="0"/>
    </xf>
    <xf numFmtId="49" fontId="12" fillId="0" borderId="3" xfId="0" applyNumberFormat="1" applyFont="1" applyBorder="1" applyAlignment="1">
      <alignment vertical="top" wrapText="1"/>
    </xf>
    <xf numFmtId="3" fontId="52" fillId="3" borderId="3" xfId="0" applyNumberFormat="1" applyFont="1" applyFill="1" applyBorder="1" applyAlignment="1">
      <alignment vertical="center"/>
    </xf>
    <xf numFmtId="49" fontId="12" fillId="0" borderId="0" xfId="0" applyNumberFormat="1" applyFont="1" applyAlignment="1">
      <alignment vertical="top" wrapText="1"/>
    </xf>
    <xf numFmtId="3" fontId="52" fillId="3" borderId="0" xfId="0" applyNumberFormat="1" applyFont="1" applyFill="1" applyAlignment="1">
      <alignment vertical="center"/>
    </xf>
    <xf numFmtId="1" fontId="55" fillId="2" borderId="3" xfId="0" applyNumberFormat="1" applyFont="1" applyFill="1" applyBorder="1" applyAlignment="1">
      <alignment vertical="center"/>
    </xf>
    <xf numFmtId="0" fontId="55" fillId="3" borderId="3" xfId="0" applyFont="1" applyFill="1" applyBorder="1" applyAlignment="1" applyProtection="1">
      <alignment horizontal="center" vertical="center" wrapText="1"/>
      <protection locked="0"/>
    </xf>
    <xf numFmtId="0" fontId="55" fillId="3" borderId="4" xfId="0" applyFont="1" applyFill="1" applyBorder="1" applyAlignment="1" applyProtection="1">
      <alignment horizontal="center" vertical="center"/>
      <protection locked="0"/>
    </xf>
    <xf numFmtId="3" fontId="55" fillId="3" borderId="3" xfId="0" applyNumberFormat="1" applyFont="1" applyFill="1" applyBorder="1" applyAlignment="1">
      <alignment vertical="center"/>
    </xf>
    <xf numFmtId="3" fontId="12" fillId="0" borderId="3" xfId="0" applyNumberFormat="1" applyFont="1" applyBorder="1" applyAlignment="1">
      <alignment horizontal="center" vertical="top"/>
    </xf>
    <xf numFmtId="0" fontId="56" fillId="0" borderId="0" xfId="1" applyFont="1" applyAlignment="1" applyProtection="1">
      <alignment horizontal="center" vertical="top"/>
      <protection hidden="1"/>
    </xf>
    <xf numFmtId="0" fontId="56" fillId="0" borderId="0" xfId="1" applyFont="1" applyAlignment="1" applyProtection="1">
      <alignment horizontal="center" vertical="top" wrapText="1"/>
      <protection hidden="1"/>
    </xf>
    <xf numFmtId="0" fontId="18" fillId="3" borderId="3" xfId="0" applyFont="1" applyFill="1" applyBorder="1" applyAlignment="1">
      <alignment horizontal="center" vertical="center" wrapText="1"/>
    </xf>
    <xf numFmtId="4" fontId="12" fillId="0" borderId="3" xfId="0" applyNumberFormat="1" applyFont="1" applyBorder="1" applyAlignment="1">
      <alignment horizontal="center" vertical="top"/>
    </xf>
    <xf numFmtId="4" fontId="18" fillId="10" borderId="4" xfId="0" applyNumberFormat="1" applyFont="1" applyFill="1" applyBorder="1"/>
    <xf numFmtId="0" fontId="16" fillId="3" borderId="4" xfId="0" quotePrefix="1" applyFont="1" applyFill="1" applyBorder="1"/>
    <xf numFmtId="0" fontId="18" fillId="3" borderId="4" xfId="0" quotePrefix="1" applyFont="1" applyFill="1" applyBorder="1"/>
    <xf numFmtId="14" fontId="43" fillId="3" borderId="4" xfId="0" applyNumberFormat="1" applyFont="1" applyFill="1" applyBorder="1"/>
    <xf numFmtId="0" fontId="16" fillId="3" borderId="4" xfId="0" applyFont="1" applyFill="1" applyBorder="1"/>
    <xf numFmtId="14" fontId="16" fillId="3" borderId="4" xfId="0" applyNumberFormat="1" applyFont="1" applyFill="1" applyBorder="1"/>
    <xf numFmtId="0" fontId="18" fillId="3" borderId="4" xfId="0" applyFont="1" applyFill="1" applyBorder="1"/>
    <xf numFmtId="0" fontId="16" fillId="0" borderId="4" xfId="0" quotePrefix="1" applyFont="1" applyBorder="1"/>
    <xf numFmtId="0" fontId="18" fillId="0" borderId="4" xfId="0" quotePrefix="1" applyFont="1" applyBorder="1"/>
    <xf numFmtId="0" fontId="18" fillId="3" borderId="4" xfId="0" applyFont="1" applyFill="1" applyBorder="1" applyAlignment="1">
      <alignment wrapText="1"/>
    </xf>
    <xf numFmtId="0" fontId="16" fillId="3" borderId="4" xfId="0" applyFont="1" applyFill="1" applyBorder="1" applyAlignment="1">
      <alignment wrapText="1"/>
    </xf>
    <xf numFmtId="4" fontId="18" fillId="8" borderId="3" xfId="0" applyNumberFormat="1" applyFont="1" applyFill="1" applyBorder="1" applyAlignment="1">
      <alignment vertical="top" wrapText="1"/>
    </xf>
    <xf numFmtId="0" fontId="18" fillId="8" borderId="3" xfId="0" applyFont="1" applyFill="1" applyBorder="1" applyAlignment="1">
      <alignment vertical="top" wrapText="1"/>
    </xf>
    <xf numFmtId="3" fontId="12" fillId="3" borderId="3" xfId="0" applyNumberFormat="1" applyFont="1" applyFill="1" applyBorder="1" applyAlignment="1" applyProtection="1">
      <alignment horizontal="right" vertical="top"/>
      <protection locked="0"/>
    </xf>
    <xf numFmtId="3" fontId="52" fillId="6" borderId="26" xfId="0" applyNumberFormat="1" applyFont="1" applyFill="1" applyBorder="1" applyAlignment="1" applyProtection="1">
      <alignment horizontal="center" vertical="center"/>
      <protection locked="0"/>
    </xf>
    <xf numFmtId="3" fontId="52" fillId="6" borderId="25" xfId="0" applyNumberFormat="1" applyFont="1" applyFill="1" applyBorder="1" applyAlignment="1" applyProtection="1">
      <alignment horizontal="center" vertical="center"/>
      <protection locked="0"/>
    </xf>
    <xf numFmtId="0" fontId="52" fillId="6" borderId="26" xfId="0" applyFont="1" applyFill="1" applyBorder="1" applyAlignment="1" applyProtection="1">
      <alignment horizontal="center" vertical="center"/>
      <protection locked="0"/>
    </xf>
    <xf numFmtId="0" fontId="52" fillId="6" borderId="25" xfId="0" applyFont="1" applyFill="1" applyBorder="1" applyAlignment="1" applyProtection="1">
      <alignment horizontal="center" vertical="center"/>
      <protection locked="0"/>
    </xf>
    <xf numFmtId="9" fontId="17" fillId="0" borderId="0" xfId="0" applyNumberFormat="1" applyFont="1" applyAlignment="1">
      <alignment vertical="top"/>
    </xf>
    <xf numFmtId="0" fontId="16" fillId="4" borderId="0" xfId="0" applyFont="1" applyFill="1"/>
    <xf numFmtId="0" fontId="16" fillId="4" borderId="0" xfId="0" applyFont="1" applyFill="1" applyAlignment="1">
      <alignment vertical="center" wrapText="1"/>
    </xf>
    <xf numFmtId="0" fontId="16" fillId="3" borderId="0" xfId="0" applyFont="1" applyFill="1" applyAlignment="1">
      <alignment vertical="center" wrapText="1"/>
    </xf>
    <xf numFmtId="0" fontId="18" fillId="3" borderId="0" xfId="0" applyFont="1" applyFill="1" applyAlignment="1">
      <alignment horizontal="center" vertical="center" wrapText="1"/>
    </xf>
    <xf numFmtId="0" fontId="18" fillId="4" borderId="0" xfId="0" applyFont="1" applyFill="1" applyAlignment="1">
      <alignment horizontal="center" vertical="center" wrapText="1"/>
    </xf>
    <xf numFmtId="0" fontId="16" fillId="3" borderId="3" xfId="0" applyFont="1" applyFill="1" applyBorder="1" applyAlignment="1">
      <alignment vertical="center" wrapText="1"/>
    </xf>
    <xf numFmtId="0" fontId="57" fillId="3" borderId="3" xfId="0" applyFont="1" applyFill="1" applyBorder="1" applyAlignment="1">
      <alignment horizontal="center" vertical="center" wrapText="1"/>
    </xf>
    <xf numFmtId="10" fontId="18" fillId="3" borderId="3" xfId="5" applyNumberFormat="1" applyFont="1" applyFill="1" applyBorder="1" applyAlignment="1" applyProtection="1">
      <alignment horizontal="center" vertical="center"/>
    </xf>
    <xf numFmtId="0" fontId="16" fillId="3" borderId="3" xfId="0" applyFont="1" applyFill="1" applyBorder="1" applyAlignment="1">
      <alignment horizontal="center" vertical="center" wrapText="1"/>
    </xf>
    <xf numFmtId="164" fontId="18" fillId="3" borderId="3" xfId="5" applyNumberFormat="1" applyFont="1" applyFill="1" applyBorder="1" applyAlignment="1" applyProtection="1">
      <alignment horizontal="center" vertical="center"/>
    </xf>
    <xf numFmtId="4" fontId="16" fillId="3" borderId="3" xfId="0" applyNumberFormat="1" applyFont="1" applyFill="1" applyBorder="1" applyAlignment="1">
      <alignment vertical="center" wrapText="1"/>
    </xf>
    <xf numFmtId="0" fontId="57" fillId="3" borderId="10"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43" fillId="3" borderId="3" xfId="0" applyFont="1" applyFill="1" applyBorder="1" applyAlignment="1">
      <alignment vertical="center" wrapText="1"/>
    </xf>
    <xf numFmtId="0" fontId="18" fillId="2" borderId="3" xfId="0" applyFont="1" applyFill="1" applyBorder="1" applyAlignment="1" applyProtection="1">
      <alignment horizontal="right"/>
      <protection locked="0"/>
    </xf>
    <xf numFmtId="4" fontId="16" fillId="4" borderId="0" xfId="0" applyNumberFormat="1" applyFont="1" applyFill="1"/>
    <xf numFmtId="9" fontId="16" fillId="4" borderId="0" xfId="0" applyNumberFormat="1" applyFont="1" applyFill="1"/>
    <xf numFmtId="9" fontId="18" fillId="4" borderId="0" xfId="0" applyNumberFormat="1" applyFont="1" applyFill="1" applyAlignment="1">
      <alignment horizontal="center" vertical="center" wrapText="1"/>
    </xf>
    <xf numFmtId="0" fontId="58" fillId="0" borderId="0" xfId="1" applyFont="1" applyAlignment="1" applyProtection="1">
      <alignment horizontal="center" vertical="top" wrapText="1"/>
      <protection hidden="1"/>
    </xf>
    <xf numFmtId="4" fontId="12" fillId="4" borderId="3" xfId="0" applyNumberFormat="1" applyFont="1" applyFill="1" applyBorder="1" applyAlignment="1" applyProtection="1">
      <alignment horizontal="right" vertical="top"/>
      <protection locked="0"/>
    </xf>
    <xf numFmtId="4" fontId="13" fillId="0" borderId="10" xfId="0" applyNumberFormat="1" applyFont="1" applyBorder="1" applyAlignment="1">
      <alignment horizontal="right" vertical="top"/>
    </xf>
    <xf numFmtId="4" fontId="18" fillId="2" borderId="3" xfId="0" applyNumberFormat="1" applyFont="1" applyFill="1" applyBorder="1" applyAlignment="1" applyProtection="1">
      <alignment horizontal="right" vertical="top"/>
      <protection locked="0"/>
    </xf>
    <xf numFmtId="4" fontId="11" fillId="0" borderId="3" xfId="0" applyNumberFormat="1" applyFont="1" applyBorder="1" applyAlignment="1">
      <alignment horizontal="right" vertical="top"/>
    </xf>
    <xf numFmtId="4" fontId="8" fillId="2" borderId="3" xfId="0" applyNumberFormat="1" applyFont="1" applyFill="1" applyBorder="1" applyAlignment="1" applyProtection="1">
      <alignment horizontal="right" vertical="top"/>
      <protection locked="0"/>
    </xf>
    <xf numFmtId="0" fontId="24" fillId="0" borderId="0" xfId="0" applyFont="1" applyAlignment="1">
      <alignment vertical="top" wrapText="1"/>
    </xf>
    <xf numFmtId="0" fontId="16" fillId="0" borderId="3" xfId="0" applyFont="1" applyBorder="1"/>
    <xf numFmtId="4" fontId="18" fillId="0" borderId="3" xfId="0" applyNumberFormat="1" applyFont="1" applyBorder="1" applyAlignment="1">
      <alignment vertical="top" wrapText="1"/>
    </xf>
    <xf numFmtId="4" fontId="17" fillId="3" borderId="8" xfId="0" applyNumberFormat="1" applyFont="1" applyFill="1" applyBorder="1" applyAlignment="1">
      <alignment horizontal="right" vertical="top" wrapText="1"/>
    </xf>
    <xf numFmtId="0" fontId="59" fillId="0" borderId="0" xfId="0" applyFont="1"/>
    <xf numFmtId="10" fontId="56" fillId="0" borderId="0" xfId="1" applyNumberFormat="1" applyFont="1" applyAlignment="1" applyProtection="1">
      <alignment horizontal="center" vertical="top" wrapText="1"/>
      <protection hidden="1"/>
    </xf>
    <xf numFmtId="0" fontId="61" fillId="3" borderId="10" xfId="0" applyFont="1" applyFill="1" applyBorder="1" applyAlignment="1">
      <alignment horizontal="center" vertical="center" wrapText="1"/>
    </xf>
    <xf numFmtId="10" fontId="18" fillId="3" borderId="3" xfId="5" applyNumberFormat="1" applyFont="1" applyFill="1" applyBorder="1" applyAlignment="1" applyProtection="1">
      <alignment horizontal="center" vertical="center" wrapText="1"/>
    </xf>
    <xf numFmtId="4" fontId="32" fillId="3" borderId="24" xfId="0" applyNumberFormat="1" applyFont="1" applyFill="1" applyBorder="1" applyAlignment="1">
      <alignment vertical="center"/>
    </xf>
    <xf numFmtId="0" fontId="60" fillId="0" borderId="0" xfId="1" applyFont="1" applyAlignment="1" applyProtection="1">
      <alignment horizontal="center" vertical="top" wrapText="1"/>
      <protection hidden="1"/>
    </xf>
    <xf numFmtId="0" fontId="62" fillId="0" borderId="0" xfId="1" applyFont="1" applyAlignment="1" applyProtection="1">
      <alignment horizontal="center" vertical="top" wrapText="1"/>
      <protection hidden="1"/>
    </xf>
    <xf numFmtId="0" fontId="16" fillId="3" borderId="3" xfId="0" applyFont="1" applyFill="1" applyBorder="1" applyAlignment="1">
      <alignment horizontal="left" vertical="center" wrapText="1"/>
    </xf>
    <xf numFmtId="10" fontId="16" fillId="3" borderId="3" xfId="5" applyNumberFormat="1" applyFont="1" applyFill="1" applyBorder="1" applyAlignment="1" applyProtection="1">
      <alignment horizontal="center" vertical="center"/>
    </xf>
    <xf numFmtId="0" fontId="16" fillId="4" borderId="0" xfId="0" applyFont="1" applyFill="1" applyAlignment="1">
      <alignment horizontal="center" vertical="center" wrapText="1"/>
    </xf>
    <xf numFmtId="49" fontId="35" fillId="3" borderId="0" xfId="1" applyNumberFormat="1" applyFont="1" applyFill="1" applyAlignment="1">
      <alignment horizontal="center" vertical="top"/>
    </xf>
    <xf numFmtId="9" fontId="34" fillId="3" borderId="0" xfId="1" applyNumberFormat="1" applyFont="1" applyFill="1" applyAlignment="1">
      <alignment vertical="top" wrapText="1"/>
    </xf>
    <xf numFmtId="165" fontId="16" fillId="0" borderId="0" xfId="0" applyNumberFormat="1" applyFont="1"/>
    <xf numFmtId="4" fontId="16" fillId="2" borderId="3" xfId="7" applyNumberFormat="1" applyFont="1" applyFill="1" applyBorder="1" applyAlignment="1" applyProtection="1">
      <alignment horizontal="right" vertical="top"/>
      <protection locked="0"/>
    </xf>
    <xf numFmtId="0" fontId="34" fillId="2" borderId="0" xfId="0" applyFont="1" applyFill="1" applyProtection="1">
      <protection locked="0"/>
    </xf>
    <xf numFmtId="0" fontId="65" fillId="0" borderId="3" xfId="0" applyFont="1" applyBorder="1" applyAlignment="1">
      <alignment vertical="top" wrapText="1"/>
    </xf>
    <xf numFmtId="0" fontId="66" fillId="0" borderId="0" xfId="0" applyFont="1" applyAlignment="1" applyProtection="1">
      <alignment horizontal="right" vertical="top"/>
      <protection hidden="1"/>
    </xf>
    <xf numFmtId="10" fontId="67" fillId="0" borderId="3" xfId="0" applyNumberFormat="1" applyFont="1" applyBorder="1" applyAlignment="1" applyProtection="1">
      <alignment horizontal="right" vertical="top"/>
      <protection hidden="1"/>
    </xf>
    <xf numFmtId="3" fontId="67" fillId="0" borderId="0" xfId="0" applyNumberFormat="1" applyFont="1" applyAlignment="1" applyProtection="1">
      <alignment horizontal="right" vertical="top"/>
      <protection hidden="1"/>
    </xf>
    <xf numFmtId="3" fontId="66" fillId="0" borderId="0" xfId="0" applyNumberFormat="1" applyFont="1" applyAlignment="1" applyProtection="1">
      <alignment horizontal="right" vertical="top"/>
      <protection hidden="1"/>
    </xf>
    <xf numFmtId="4" fontId="68" fillId="0" borderId="0" xfId="0" applyNumberFormat="1" applyFont="1" applyAlignment="1" applyProtection="1">
      <alignment vertical="top"/>
      <protection hidden="1"/>
    </xf>
    <xf numFmtId="4" fontId="66" fillId="0" borderId="0" xfId="0" applyNumberFormat="1" applyFont="1" applyAlignment="1" applyProtection="1">
      <alignment vertical="top" wrapText="1"/>
      <protection hidden="1"/>
    </xf>
    <xf numFmtId="3" fontId="13" fillId="0" borderId="3" xfId="0" applyNumberFormat="1" applyFont="1" applyBorder="1" applyAlignment="1" applyProtection="1">
      <alignment horizontal="left" vertical="top" wrapText="1"/>
      <protection hidden="1"/>
    </xf>
    <xf numFmtId="3" fontId="47" fillId="0" borderId="0" xfId="0" applyNumberFormat="1" applyFont="1" applyAlignment="1">
      <alignment horizontal="center" vertical="top"/>
    </xf>
    <xf numFmtId="3" fontId="47" fillId="0" borderId="0" xfId="0" applyNumberFormat="1" applyFont="1" applyAlignment="1" applyProtection="1">
      <alignment horizontal="center" vertical="top"/>
      <protection hidden="1"/>
    </xf>
    <xf numFmtId="3" fontId="48" fillId="0" borderId="0" xfId="0" applyNumberFormat="1" applyFont="1" applyAlignment="1">
      <alignment horizontal="center" vertical="top"/>
    </xf>
    <xf numFmtId="0" fontId="16" fillId="0" borderId="0" xfId="0" applyFont="1" applyAlignment="1">
      <alignment wrapText="1"/>
    </xf>
    <xf numFmtId="2" fontId="18" fillId="0" borderId="0" xfId="0" applyNumberFormat="1" applyFont="1" applyAlignment="1">
      <alignment vertical="center" wrapText="1"/>
    </xf>
    <xf numFmtId="0" fontId="71" fillId="0" borderId="3" xfId="0" applyFont="1" applyBorder="1" applyAlignment="1">
      <alignment horizontal="center" vertical="center" wrapText="1"/>
    </xf>
    <xf numFmtId="0" fontId="72" fillId="0" borderId="3" xfId="0" applyFont="1" applyBorder="1" applyAlignment="1">
      <alignment horizontal="center" vertical="center" wrapText="1"/>
    </xf>
    <xf numFmtId="0" fontId="16" fillId="0" borderId="0" xfId="0" applyFont="1" applyAlignment="1">
      <alignment horizontal="center" vertical="center" wrapText="1"/>
    </xf>
    <xf numFmtId="0" fontId="57" fillId="0" borderId="3" xfId="0" applyFont="1" applyBorder="1" applyAlignment="1">
      <alignment horizontal="center" vertical="center" wrapText="1"/>
    </xf>
    <xf numFmtId="0" fontId="57" fillId="0" borderId="3" xfId="0" applyFont="1" applyBorder="1" applyAlignment="1">
      <alignment vertical="top" wrapText="1"/>
    </xf>
    <xf numFmtId="0" fontId="73" fillId="0" borderId="3" xfId="0" applyFont="1" applyBorder="1" applyAlignment="1">
      <alignment horizontal="center" vertical="center" wrapText="1"/>
    </xf>
    <xf numFmtId="0" fontId="16" fillId="0" borderId="0" xfId="0" applyFont="1" applyAlignment="1">
      <alignment horizontal="center" wrapText="1"/>
    </xf>
    <xf numFmtId="0" fontId="16" fillId="0" borderId="3" xfId="0" applyFont="1" applyBorder="1" applyAlignment="1">
      <alignment horizontal="center" wrapText="1"/>
    </xf>
    <xf numFmtId="0" fontId="43" fillId="0" borderId="3" xfId="0" applyFont="1" applyBorder="1" applyAlignment="1">
      <alignment wrapText="1"/>
    </xf>
    <xf numFmtId="4" fontId="16" fillId="0" borderId="3" xfId="0" applyNumberFormat="1" applyFont="1" applyBorder="1" applyAlignment="1">
      <alignment wrapText="1"/>
    </xf>
    <xf numFmtId="166" fontId="70" fillId="5" borderId="3" xfId="1" applyNumberFormat="1" applyFont="1" applyFill="1" applyBorder="1" applyAlignment="1">
      <alignment horizontal="right" vertical="top"/>
    </xf>
    <xf numFmtId="0" fontId="19" fillId="3" borderId="3" xfId="0" applyFont="1" applyFill="1" applyBorder="1" applyAlignment="1">
      <alignment horizontal="center" vertical="center"/>
    </xf>
    <xf numFmtId="165" fontId="19" fillId="3" borderId="3" xfId="0" applyNumberFormat="1" applyFont="1" applyFill="1" applyBorder="1" applyAlignment="1">
      <alignment horizontal="center" vertical="center"/>
    </xf>
    <xf numFmtId="4" fontId="16" fillId="0" borderId="0" xfId="0" applyNumberFormat="1" applyFont="1" applyAlignment="1">
      <alignment wrapText="1"/>
    </xf>
    <xf numFmtId="165" fontId="16" fillId="0" borderId="0" xfId="0" applyNumberFormat="1" applyFont="1" applyAlignment="1">
      <alignment wrapText="1"/>
    </xf>
    <xf numFmtId="166" fontId="16" fillId="0" borderId="0" xfId="0" applyNumberFormat="1" applyFont="1" applyAlignment="1">
      <alignment wrapText="1"/>
    </xf>
    <xf numFmtId="167" fontId="43" fillId="0" borderId="0" xfId="0" applyNumberFormat="1" applyFont="1" applyAlignment="1">
      <alignment wrapText="1"/>
    </xf>
    <xf numFmtId="0" fontId="38" fillId="0" borderId="0" xfId="0" applyFont="1" applyAlignment="1">
      <alignment vertical="top" wrapText="1"/>
    </xf>
    <xf numFmtId="0" fontId="74" fillId="3" borderId="0" xfId="0" applyFont="1" applyFill="1" applyAlignment="1">
      <alignment vertical="center" wrapText="1"/>
    </xf>
    <xf numFmtId="0" fontId="43" fillId="0" borderId="6" xfId="0" applyFont="1" applyBorder="1" applyAlignment="1">
      <alignment vertical="top" wrapText="1"/>
    </xf>
    <xf numFmtId="0" fontId="43" fillId="0" borderId="0" xfId="0" applyFont="1" applyAlignment="1">
      <alignment vertical="top" wrapText="1"/>
    </xf>
    <xf numFmtId="0" fontId="75" fillId="0" borderId="0" xfId="0" applyFont="1" applyAlignment="1">
      <alignment horizontal="center" vertical="center"/>
    </xf>
    <xf numFmtId="0" fontId="75" fillId="0" borderId="0" xfId="0" applyFont="1"/>
    <xf numFmtId="0" fontId="12" fillId="3" borderId="13" xfId="0" applyFont="1" applyFill="1" applyBorder="1" applyAlignment="1">
      <alignment horizontal="center" vertical="top" wrapText="1"/>
    </xf>
    <xf numFmtId="0" fontId="12" fillId="3" borderId="14" xfId="0" applyFont="1" applyFill="1" applyBorder="1" applyAlignment="1">
      <alignment horizontal="center" vertical="top" wrapText="1"/>
    </xf>
    <xf numFmtId="0" fontId="74" fillId="3" borderId="0" xfId="0" applyFont="1" applyFill="1" applyAlignment="1">
      <alignment horizontal="left" vertical="center" wrapText="1"/>
    </xf>
    <xf numFmtId="0" fontId="38" fillId="0" borderId="0" xfId="0" applyFont="1" applyAlignment="1">
      <alignment horizontal="left" vertical="top" wrapText="1"/>
    </xf>
    <xf numFmtId="0" fontId="35" fillId="0" borderId="0" xfId="0" applyFont="1" applyAlignment="1">
      <alignment vertical="top" wrapText="1"/>
    </xf>
    <xf numFmtId="0" fontId="35" fillId="0" borderId="0" xfId="0" applyFont="1" applyAlignment="1">
      <alignment horizontal="left" wrapText="1"/>
    </xf>
    <xf numFmtId="0" fontId="35" fillId="3" borderId="0" xfId="1" applyFont="1" applyFill="1" applyAlignment="1">
      <alignment horizontal="left" vertical="top" wrapText="1"/>
    </xf>
    <xf numFmtId="0" fontId="35" fillId="3" borderId="0" xfId="0" applyFont="1" applyFill="1" applyAlignment="1">
      <alignment horizontal="left" vertical="top" wrapText="1"/>
    </xf>
    <xf numFmtId="0" fontId="34" fillId="0" borderId="0" xfId="0" applyFont="1" applyAlignment="1">
      <alignment vertical="top" wrapText="1"/>
    </xf>
    <xf numFmtId="0" fontId="69" fillId="0" borderId="0" xfId="8" applyAlignment="1">
      <alignment horizontal="left" vertical="top" wrapText="1"/>
    </xf>
    <xf numFmtId="0" fontId="35" fillId="0" borderId="0" xfId="0" applyFont="1" applyAlignment="1">
      <alignment horizontal="left" vertical="top" wrapText="1"/>
    </xf>
    <xf numFmtId="0" fontId="35" fillId="0" borderId="0" xfId="0" applyFont="1" applyAlignment="1">
      <alignment horizontal="left"/>
    </xf>
    <xf numFmtId="0" fontId="34" fillId="3" borderId="0" xfId="0" applyFont="1" applyFill="1" applyAlignment="1">
      <alignment horizontal="left" vertical="top" wrapText="1"/>
    </xf>
    <xf numFmtId="0" fontId="34" fillId="0" borderId="0" xfId="0" applyFont="1" applyAlignment="1">
      <alignment horizontal="left"/>
    </xf>
    <xf numFmtId="0" fontId="35" fillId="3" borderId="0" xfId="0" applyFont="1" applyFill="1" applyAlignment="1">
      <alignment vertical="top" wrapText="1"/>
    </xf>
    <xf numFmtId="0" fontId="35" fillId="3" borderId="0" xfId="0" applyFont="1" applyFill="1" applyAlignment="1">
      <alignment vertical="top"/>
    </xf>
    <xf numFmtId="0" fontId="35" fillId="3" borderId="0" xfId="0" applyFont="1" applyFill="1" applyAlignment="1">
      <alignment horizontal="left" vertical="top"/>
    </xf>
    <xf numFmtId="0" fontId="8" fillId="0" borderId="0" xfId="0" applyFont="1" applyAlignment="1">
      <alignment horizontal="left" vertical="top" wrapText="1"/>
    </xf>
    <xf numFmtId="0" fontId="12" fillId="0" borderId="6" xfId="0" applyFont="1" applyBorder="1" applyAlignment="1">
      <alignment horizontal="left" vertical="top" wrapText="1"/>
    </xf>
    <xf numFmtId="0" fontId="12" fillId="0" borderId="0" xfId="0" applyFont="1" applyAlignment="1">
      <alignment horizontal="left" vertical="top" wrapText="1"/>
    </xf>
    <xf numFmtId="0" fontId="22" fillId="0" borderId="0" xfId="0" applyFont="1" applyAlignment="1">
      <alignment horizontal="left" vertical="top" wrapText="1"/>
    </xf>
    <xf numFmtId="0" fontId="63" fillId="3" borderId="27" xfId="0" applyFont="1" applyFill="1" applyBorder="1" applyAlignment="1">
      <alignment horizontal="center" vertical="center" wrapText="1"/>
    </xf>
    <xf numFmtId="0" fontId="63" fillId="3" borderId="28" xfId="0" applyFont="1" applyFill="1" applyBorder="1" applyAlignment="1">
      <alignment horizontal="center" vertical="center" wrapText="1"/>
    </xf>
    <xf numFmtId="0" fontId="63" fillId="3" borderId="29" xfId="0" applyFont="1" applyFill="1" applyBorder="1" applyAlignment="1">
      <alignment horizontal="center" vertical="center" wrapText="1"/>
    </xf>
    <xf numFmtId="4" fontId="25" fillId="0" borderId="0" xfId="0" applyNumberFormat="1" applyFont="1" applyAlignment="1">
      <alignment horizontal="left" vertical="top" wrapText="1"/>
    </xf>
    <xf numFmtId="4" fontId="25" fillId="0" borderId="8" xfId="0" applyNumberFormat="1" applyFont="1" applyBorder="1" applyAlignment="1">
      <alignment horizontal="left" vertical="top" wrapText="1"/>
    </xf>
    <xf numFmtId="0" fontId="39" fillId="0" borderId="0" xfId="0" applyFont="1" applyAlignment="1">
      <alignment horizontal="left" vertical="top" wrapText="1"/>
    </xf>
    <xf numFmtId="0" fontId="13" fillId="0" borderId="0" xfId="0" applyFont="1" applyAlignment="1">
      <alignment horizontal="center" vertical="top" wrapText="1"/>
    </xf>
    <xf numFmtId="0" fontId="17" fillId="0" borderId="0" xfId="0" applyFont="1" applyAlignment="1">
      <alignment horizontal="left" vertical="top" wrapText="1"/>
    </xf>
    <xf numFmtId="0" fontId="25" fillId="0" borderId="0" xfId="0" applyFont="1" applyAlignment="1">
      <alignment horizontal="left" vertical="top" wrapText="1"/>
    </xf>
    <xf numFmtId="0" fontId="25" fillId="0" borderId="2" xfId="0" applyFont="1" applyBorder="1" applyAlignment="1">
      <alignment horizontal="left" vertical="top" wrapText="1"/>
    </xf>
    <xf numFmtId="0" fontId="25" fillId="0" borderId="5" xfId="0" applyFont="1" applyBorder="1" applyAlignment="1">
      <alignment horizontal="left" vertical="top" wrapText="1"/>
    </xf>
    <xf numFmtId="0" fontId="17" fillId="0" borderId="8" xfId="0" applyFont="1" applyBorder="1" applyAlignment="1">
      <alignment horizontal="left" vertical="top" wrapText="1"/>
    </xf>
    <xf numFmtId="4" fontId="17" fillId="0" borderId="0" xfId="0" applyNumberFormat="1" applyFont="1" applyAlignment="1">
      <alignment horizontal="left" vertical="top" wrapText="1"/>
    </xf>
    <xf numFmtId="0" fontId="25" fillId="7" borderId="2" xfId="0" applyFont="1" applyFill="1" applyBorder="1" applyAlignment="1">
      <alignment horizontal="left" vertical="top" wrapText="1"/>
    </xf>
    <xf numFmtId="0" fontId="25" fillId="7" borderId="5" xfId="0" applyFont="1" applyFill="1" applyBorder="1" applyAlignment="1">
      <alignment horizontal="left" vertical="top" wrapText="1"/>
    </xf>
    <xf numFmtId="0" fontId="17" fillId="7" borderId="11" xfId="0" applyFont="1" applyFill="1" applyBorder="1" applyAlignment="1">
      <alignment horizontal="left" vertical="top" wrapText="1"/>
    </xf>
    <xf numFmtId="0" fontId="17" fillId="7" borderId="12" xfId="0" applyFont="1" applyFill="1" applyBorder="1" applyAlignment="1">
      <alignment horizontal="left" vertical="top" wrapText="1"/>
    </xf>
    <xf numFmtId="0" fontId="25" fillId="2" borderId="0" xfId="0" applyFont="1" applyFill="1" applyAlignment="1">
      <alignment horizontal="left" vertical="top" wrapText="1"/>
    </xf>
    <xf numFmtId="0" fontId="25" fillId="2" borderId="8" xfId="0" applyFont="1" applyFill="1" applyBorder="1" applyAlignment="1">
      <alignment horizontal="left" vertical="top" wrapText="1"/>
    </xf>
    <xf numFmtId="0" fontId="25" fillId="0" borderId="11" xfId="0" applyFont="1" applyBorder="1" applyAlignment="1">
      <alignment horizontal="left" vertical="top" wrapText="1"/>
    </xf>
    <xf numFmtId="4" fontId="27" fillId="0" borderId="0" xfId="0" applyNumberFormat="1" applyFont="1" applyAlignment="1">
      <alignment horizontal="left" vertical="top" wrapText="1"/>
    </xf>
    <xf numFmtId="4" fontId="28" fillId="0" borderId="0" xfId="0" applyNumberFormat="1" applyFont="1" applyAlignment="1">
      <alignment horizontal="left" vertical="top" wrapText="1"/>
    </xf>
    <xf numFmtId="4" fontId="25" fillId="0" borderId="0" xfId="0" applyNumberFormat="1" applyFont="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40" fillId="0" borderId="17" xfId="0" applyFont="1" applyBorder="1" applyAlignment="1">
      <alignment horizontal="center" vertical="center" wrapText="1"/>
    </xf>
    <xf numFmtId="0" fontId="40" fillId="0" borderId="22" xfId="0" applyFont="1" applyBorder="1" applyAlignment="1">
      <alignment vertical="center" wrapText="1"/>
    </xf>
    <xf numFmtId="0" fontId="40" fillId="0" borderId="16" xfId="0" applyFont="1" applyBorder="1" applyAlignment="1">
      <alignment vertical="center" wrapText="1"/>
    </xf>
    <xf numFmtId="0" fontId="40" fillId="0" borderId="22" xfId="0" applyFont="1" applyBorder="1" applyAlignment="1">
      <alignment vertical="top" wrapText="1"/>
    </xf>
    <xf numFmtId="0" fontId="40" fillId="0" borderId="16" xfId="0" applyFont="1" applyBorder="1" applyAlignment="1">
      <alignment vertical="top" wrapText="1"/>
    </xf>
    <xf numFmtId="4" fontId="18" fillId="3" borderId="3" xfId="0" applyNumberFormat="1" applyFont="1" applyFill="1" applyBorder="1" applyAlignment="1">
      <alignment horizontal="center" vertical="center" wrapText="1"/>
    </xf>
    <xf numFmtId="4" fontId="18" fillId="3" borderId="10" xfId="0" applyNumberFormat="1" applyFont="1" applyFill="1" applyBorder="1" applyAlignment="1">
      <alignment horizontal="center" vertical="center" wrapText="1"/>
    </xf>
    <xf numFmtId="4" fontId="18" fillId="3" borderId="7" xfId="0" applyNumberFormat="1" applyFont="1" applyFill="1" applyBorder="1" applyAlignment="1">
      <alignment horizontal="center" vertical="center" wrapText="1"/>
    </xf>
    <xf numFmtId="0" fontId="18" fillId="3" borderId="3" xfId="0" applyFont="1" applyFill="1" applyBorder="1" applyAlignment="1">
      <alignment horizontal="center" vertical="center" wrapText="1"/>
    </xf>
    <xf numFmtId="4" fontId="18" fillId="3" borderId="3" xfId="1" applyNumberFormat="1" applyFont="1" applyFill="1" applyBorder="1" applyAlignment="1">
      <alignment horizontal="center" wrapText="1"/>
    </xf>
    <xf numFmtId="0" fontId="16" fillId="0" borderId="6" xfId="1" applyFont="1" applyBorder="1" applyAlignment="1" applyProtection="1">
      <alignment horizontal="left" vertical="top" wrapText="1"/>
      <protection hidden="1"/>
    </xf>
    <xf numFmtId="0" fontId="16" fillId="0" borderId="0" xfId="1" applyFont="1" applyAlignment="1" applyProtection="1">
      <alignment horizontal="left" vertical="top" wrapText="1"/>
      <protection hidden="1"/>
    </xf>
    <xf numFmtId="4" fontId="18" fillId="5" borderId="3" xfId="1" applyNumberFormat="1" applyFont="1" applyFill="1" applyBorder="1" applyAlignment="1">
      <alignment horizontal="center" vertical="center" wrapText="1"/>
    </xf>
    <xf numFmtId="4" fontId="18" fillId="10" borderId="4" xfId="0" applyNumberFormat="1" applyFont="1" applyFill="1" applyBorder="1" applyAlignment="1">
      <alignment horizontal="center" wrapText="1"/>
    </xf>
    <xf numFmtId="4" fontId="18" fillId="10" borderId="5" xfId="0" applyNumberFormat="1" applyFont="1" applyFill="1" applyBorder="1" applyAlignment="1">
      <alignment horizontal="center" wrapText="1"/>
    </xf>
    <xf numFmtId="0" fontId="18" fillId="11" borderId="3" xfId="6" applyFont="1" applyFill="1" applyBorder="1" applyAlignment="1">
      <alignment horizontal="center" vertical="center" wrapText="1"/>
    </xf>
    <xf numFmtId="4" fontId="13" fillId="0" borderId="3" xfId="0" applyNumberFormat="1" applyFont="1" applyBorder="1" applyAlignment="1">
      <alignment horizontal="left" vertical="center" wrapText="1"/>
    </xf>
    <xf numFmtId="4" fontId="8" fillId="0" borderId="0" xfId="0" applyNumberFormat="1" applyFont="1" applyAlignment="1">
      <alignment horizontal="center" vertical="top" wrapText="1"/>
    </xf>
    <xf numFmtId="0" fontId="10" fillId="0" borderId="0" xfId="1" applyFont="1" applyAlignment="1">
      <alignment horizontal="left" vertical="top"/>
    </xf>
    <xf numFmtId="4" fontId="13" fillId="9" borderId="0" xfId="0" applyNumberFormat="1" applyFont="1" applyFill="1" applyAlignment="1">
      <alignment horizontal="left" vertical="top"/>
    </xf>
    <xf numFmtId="3" fontId="11" fillId="0" borderId="3" xfId="0" applyNumberFormat="1" applyFont="1" applyBorder="1" applyAlignment="1">
      <alignment horizontal="center" vertical="center" wrapText="1"/>
    </xf>
    <xf numFmtId="4" fontId="13" fillId="0" borderId="0" xfId="0" applyNumberFormat="1" applyFont="1" applyAlignment="1">
      <alignment horizontal="left" vertical="top"/>
    </xf>
    <xf numFmtId="0" fontId="19" fillId="3" borderId="3" xfId="0" applyFont="1" applyFill="1" applyBorder="1" applyAlignment="1">
      <alignment horizontal="left" vertical="center" wrapText="1"/>
    </xf>
    <xf numFmtId="4" fontId="8" fillId="0" borderId="0" xfId="0" applyNumberFormat="1" applyFont="1" applyAlignment="1">
      <alignment horizontal="left" vertical="top" wrapText="1"/>
    </xf>
    <xf numFmtId="4" fontId="8" fillId="0" borderId="3" xfId="0" applyNumberFormat="1" applyFont="1" applyBorder="1" applyAlignment="1">
      <alignment horizontal="center" vertical="center" wrapText="1"/>
    </xf>
    <xf numFmtId="0" fontId="8" fillId="0" borderId="3" xfId="4" applyFont="1" applyBorder="1" applyAlignment="1">
      <alignment horizontal="center" vertical="center" wrapText="1"/>
    </xf>
    <xf numFmtId="3" fontId="13" fillId="0" borderId="10" xfId="0" applyNumberFormat="1" applyFont="1" applyBorder="1" applyAlignment="1">
      <alignment horizontal="center" vertical="center"/>
    </xf>
    <xf numFmtId="3" fontId="13" fillId="0" borderId="7" xfId="0" applyNumberFormat="1" applyFont="1" applyBorder="1" applyAlignment="1">
      <alignment horizontal="center" vertical="center"/>
    </xf>
    <xf numFmtId="3" fontId="13" fillId="0" borderId="3" xfId="0" applyNumberFormat="1" applyFont="1" applyBorder="1" applyAlignment="1">
      <alignment horizontal="center" vertical="center"/>
    </xf>
    <xf numFmtId="4" fontId="13" fillId="0" borderId="3" xfId="0" applyNumberFormat="1" applyFont="1" applyBorder="1" applyAlignment="1">
      <alignment horizontal="left" vertical="top" wrapText="1"/>
    </xf>
    <xf numFmtId="4" fontId="11" fillId="0" borderId="13" xfId="0" applyNumberFormat="1" applyFont="1" applyBorder="1" applyAlignment="1">
      <alignment horizontal="left" vertical="top"/>
    </xf>
    <xf numFmtId="4" fontId="11" fillId="0" borderId="11" xfId="0" applyNumberFormat="1" applyFont="1" applyBorder="1" applyAlignment="1">
      <alignment horizontal="left" vertical="top"/>
    </xf>
    <xf numFmtId="4" fontId="13" fillId="0" borderId="6" xfId="0" applyNumberFormat="1" applyFont="1" applyBorder="1" applyAlignment="1">
      <alignment horizontal="left" vertical="top"/>
    </xf>
    <xf numFmtId="4" fontId="13" fillId="0" borderId="6" xfId="0" applyNumberFormat="1" applyFont="1" applyBorder="1" applyAlignment="1">
      <alignment horizontal="left" vertical="top" wrapText="1"/>
    </xf>
    <xf numFmtId="4" fontId="13" fillId="0" borderId="0" xfId="0" applyNumberFormat="1" applyFont="1" applyAlignment="1">
      <alignment horizontal="left" vertical="top" wrapText="1"/>
    </xf>
    <xf numFmtId="4" fontId="12" fillId="0" borderId="3" xfId="0" applyNumberFormat="1" applyFont="1" applyBorder="1" applyAlignment="1">
      <alignment horizontal="left" vertical="top" wrapText="1"/>
    </xf>
    <xf numFmtId="4" fontId="13" fillId="5" borderId="0" xfId="0" applyNumberFormat="1" applyFont="1" applyFill="1" applyAlignment="1">
      <alignment horizontal="center" vertical="top" wrapText="1"/>
    </xf>
    <xf numFmtId="3" fontId="11" fillId="0" borderId="6" xfId="0" applyNumberFormat="1" applyFont="1" applyBorder="1" applyAlignment="1">
      <alignment horizontal="center" vertical="center" wrapText="1"/>
    </xf>
    <xf numFmtId="3" fontId="11" fillId="0" borderId="0" xfId="0" applyNumberFormat="1" applyFont="1" applyAlignment="1">
      <alignment horizontal="center" vertical="center" wrapText="1"/>
    </xf>
    <xf numFmtId="4" fontId="13" fillId="0" borderId="13" xfId="0" applyNumberFormat="1" applyFont="1" applyBorder="1" applyAlignment="1">
      <alignment horizontal="left" vertical="top"/>
    </xf>
    <xf numFmtId="4" fontId="13" fillId="0" borderId="11" xfId="0" applyNumberFormat="1" applyFont="1" applyBorder="1" applyAlignment="1">
      <alignment horizontal="left" vertical="top"/>
    </xf>
    <xf numFmtId="4" fontId="13" fillId="0" borderId="4" xfId="0" applyNumberFormat="1" applyFont="1" applyBorder="1" applyAlignment="1">
      <alignment horizontal="left" vertical="top" wrapText="1"/>
    </xf>
    <xf numFmtId="4" fontId="13" fillId="0" borderId="5" xfId="0" applyNumberFormat="1" applyFont="1" applyBorder="1" applyAlignment="1">
      <alignment horizontal="left" vertical="top" wrapText="1"/>
    </xf>
    <xf numFmtId="4" fontId="13" fillId="0" borderId="13" xfId="0" applyNumberFormat="1"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4"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0" fontId="11" fillId="0" borderId="0" xfId="1" applyFont="1" applyAlignment="1">
      <alignment horizontal="left" vertical="top"/>
    </xf>
    <xf numFmtId="3" fontId="11" fillId="0" borderId="14" xfId="0" applyNumberFormat="1" applyFont="1" applyBorder="1" applyAlignment="1">
      <alignment horizontal="center" vertical="top"/>
    </xf>
    <xf numFmtId="3" fontId="11" fillId="0" borderId="1" xfId="0" applyNumberFormat="1" applyFont="1" applyBorder="1" applyAlignment="1">
      <alignment horizontal="center" vertical="top"/>
    </xf>
    <xf numFmtId="0" fontId="54" fillId="3" borderId="0" xfId="0" applyFont="1" applyFill="1" applyAlignment="1" applyProtection="1">
      <alignment horizontal="left" vertical="center" wrapText="1"/>
      <protection locked="0"/>
    </xf>
    <xf numFmtId="3" fontId="8" fillId="0" borderId="0" xfId="0" applyNumberFormat="1" applyFont="1" applyAlignment="1">
      <alignment horizontal="left" vertical="top" wrapText="1"/>
    </xf>
    <xf numFmtId="167" fontId="16" fillId="0" borderId="11" xfId="0" applyNumberFormat="1" applyFont="1" applyBorder="1" applyAlignment="1">
      <alignment horizontal="center" wrapText="1"/>
    </xf>
    <xf numFmtId="4" fontId="70" fillId="5" borderId="4" xfId="1" applyNumberFormat="1" applyFont="1" applyFill="1" applyBorder="1" applyAlignment="1">
      <alignment horizontal="center" vertical="top"/>
    </xf>
    <xf numFmtId="4" fontId="70" fillId="5" borderId="2" xfId="1" applyNumberFormat="1" applyFont="1" applyFill="1" applyBorder="1" applyAlignment="1">
      <alignment horizontal="center" vertical="top"/>
    </xf>
    <xf numFmtId="4" fontId="70" fillId="5" borderId="5" xfId="1" applyNumberFormat="1" applyFont="1" applyFill="1" applyBorder="1" applyAlignment="1">
      <alignment horizontal="center" vertical="top"/>
    </xf>
    <xf numFmtId="0" fontId="19" fillId="3" borderId="4" xfId="0" applyFont="1" applyFill="1" applyBorder="1" applyAlignment="1">
      <alignment horizontal="center" vertical="center"/>
    </xf>
    <xf numFmtId="0" fontId="19" fillId="3" borderId="5" xfId="0" applyFont="1" applyFill="1" applyBorder="1" applyAlignment="1">
      <alignment horizontal="center" vertical="center"/>
    </xf>
    <xf numFmtId="2" fontId="18" fillId="2" borderId="0" xfId="0" applyNumberFormat="1" applyFont="1" applyFill="1" applyAlignment="1" applyProtection="1">
      <alignment horizontal="left" vertical="center" wrapText="1"/>
      <protection locked="0"/>
    </xf>
    <xf numFmtId="4" fontId="16" fillId="2" borderId="4" xfId="0" applyNumberFormat="1" applyFont="1" applyFill="1" applyBorder="1" applyAlignment="1" applyProtection="1">
      <alignment horizontal="center" vertical="center" wrapText="1"/>
      <protection locked="0"/>
    </xf>
    <xf numFmtId="4" fontId="16" fillId="2" borderId="5" xfId="0" applyNumberFormat="1" applyFont="1" applyFill="1" applyBorder="1" applyAlignment="1" applyProtection="1">
      <alignment horizontal="center" vertical="center" wrapText="1"/>
      <protection locked="0"/>
    </xf>
    <xf numFmtId="0" fontId="18" fillId="0" borderId="3" xfId="0" applyFont="1" applyBorder="1" applyAlignment="1">
      <alignment horizontal="center" vertical="center" wrapText="1"/>
    </xf>
    <xf numFmtId="0" fontId="18" fillId="0" borderId="3" xfId="0" applyFont="1" applyBorder="1" applyAlignment="1">
      <alignment vertical="top" wrapText="1"/>
    </xf>
    <xf numFmtId="0" fontId="70" fillId="0" borderId="3" xfId="0" applyFont="1" applyBorder="1" applyAlignment="1">
      <alignment horizontal="center" vertical="center" wrapText="1"/>
    </xf>
    <xf numFmtId="2" fontId="18" fillId="0" borderId="0" xfId="0" applyNumberFormat="1" applyFont="1" applyAlignment="1">
      <alignment horizontal="left" vertical="center" wrapText="1"/>
    </xf>
    <xf numFmtId="0" fontId="18" fillId="0" borderId="0" xfId="0" applyFont="1" applyAlignment="1">
      <alignment horizontal="left" vertical="center" wrapText="1"/>
    </xf>
  </cellXfs>
  <cellStyles count="9">
    <cellStyle name="Hyperlink" xfId="8" builtinId="8"/>
    <cellStyle name="Normal" xfId="0" builtinId="0" customBuiltin="1"/>
    <cellStyle name="Normal 2" xfId="1"/>
    <cellStyle name="Normal 2 4" xfId="7"/>
    <cellStyle name="Normal 3" xfId="2"/>
    <cellStyle name="Normal 4" xfId="4"/>
    <cellStyle name="Percent 2" xfId="3"/>
    <cellStyle name="Pivot Table Field" xfId="6"/>
    <cellStyle name="Procent" xfId="5" builtinId="5"/>
  </cellStyles>
  <dxfs count="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petition-policy.ec.europa.eu/state-aid/legislation/reference-discount-rates-and-recovery-interest-rates/reference-and-discount-rates_e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
  <dimension ref="A2:B3"/>
  <sheetViews>
    <sheetView workbookViewId="0">
      <selection activeCell="A2" sqref="A2:B3"/>
    </sheetView>
  </sheetViews>
  <sheetFormatPr defaultRowHeight="13.8" x14ac:dyDescent="0.3"/>
  <cols>
    <col min="1" max="1" width="19.5546875" customWidth="1"/>
    <col min="2" max="2" width="5.6640625" customWidth="1"/>
  </cols>
  <sheetData>
    <row r="2" spans="1:2" x14ac:dyDescent="0.3">
      <c r="A2" s="391" t="s">
        <v>338</v>
      </c>
      <c r="B2" s="136" t="s">
        <v>235</v>
      </c>
    </row>
    <row r="3" spans="1:2" x14ac:dyDescent="0.3">
      <c r="A3" s="392"/>
      <c r="B3" s="136" t="s">
        <v>337</v>
      </c>
    </row>
  </sheetData>
  <mergeCells count="1">
    <mergeCell ref="A2:A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9"/>
  <dimension ref="A1:M128"/>
  <sheetViews>
    <sheetView zoomScaleNormal="100" workbookViewId="0">
      <selection activeCell="H39" sqref="H39"/>
    </sheetView>
  </sheetViews>
  <sheetFormatPr defaultColWidth="9.109375" defaultRowHeight="12" x14ac:dyDescent="0.3"/>
  <cols>
    <col min="1" max="1" width="32.33203125" style="18" customWidth="1"/>
    <col min="2" max="2" width="10.5546875" style="221" customWidth="1"/>
    <col min="3" max="3" width="12.33203125" style="270" customWidth="1"/>
    <col min="4" max="12" width="10.5546875" style="221" customWidth="1"/>
    <col min="13" max="13" width="9.109375" style="68" hidden="1" customWidth="1"/>
    <col min="14" max="16384" width="9.109375" style="68"/>
  </cols>
  <sheetData>
    <row r="1" spans="1:12" x14ac:dyDescent="0.3">
      <c r="A1" s="484" t="s">
        <v>613</v>
      </c>
      <c r="B1" s="484"/>
      <c r="C1" s="484"/>
      <c r="D1" s="484"/>
      <c r="E1" s="484"/>
      <c r="F1" s="484"/>
      <c r="G1" s="220"/>
      <c r="H1" s="220"/>
      <c r="I1" s="220"/>
      <c r="J1" s="220"/>
      <c r="K1" s="220"/>
    </row>
    <row r="2" spans="1:12" x14ac:dyDescent="0.3">
      <c r="A2" s="410" t="s">
        <v>570</v>
      </c>
      <c r="B2" s="410"/>
      <c r="C2" s="410"/>
      <c r="D2" s="410"/>
      <c r="E2" s="410"/>
      <c r="F2" s="410"/>
      <c r="G2" s="410"/>
      <c r="H2" s="410"/>
      <c r="I2" s="410"/>
      <c r="J2" s="410"/>
      <c r="K2" s="410"/>
    </row>
    <row r="3" spans="1:12" x14ac:dyDescent="0.3">
      <c r="A3" s="222"/>
      <c r="B3" s="222"/>
      <c r="C3" s="222"/>
      <c r="D3" s="222"/>
      <c r="E3" s="222"/>
      <c r="F3" s="222"/>
      <c r="G3" s="222"/>
      <c r="H3" s="222"/>
      <c r="I3" s="222"/>
      <c r="J3" s="222"/>
      <c r="K3" s="222"/>
    </row>
    <row r="4" spans="1:12" s="225" customFormat="1" ht="24" x14ac:dyDescent="0.3">
      <c r="A4" s="223" t="s">
        <v>571</v>
      </c>
      <c r="B4" s="224" t="s">
        <v>235</v>
      </c>
      <c r="C4" s="222"/>
      <c r="D4" s="222"/>
      <c r="E4" s="222"/>
      <c r="F4" s="222"/>
      <c r="G4" s="222"/>
      <c r="H4" s="222"/>
      <c r="I4" s="222"/>
      <c r="J4" s="222"/>
      <c r="K4" s="222"/>
      <c r="L4" s="221"/>
    </row>
    <row r="5" spans="1:12" x14ac:dyDescent="0.3">
      <c r="C5" s="226"/>
    </row>
    <row r="6" spans="1:12" x14ac:dyDescent="0.3">
      <c r="C6" s="226"/>
    </row>
    <row r="7" spans="1:12" x14ac:dyDescent="0.3">
      <c r="C7" s="226"/>
    </row>
    <row r="8" spans="1:12" x14ac:dyDescent="0.3">
      <c r="A8" s="227" t="s">
        <v>572</v>
      </c>
      <c r="B8" s="228">
        <v>8.0500000000000002E-2</v>
      </c>
      <c r="C8" s="485" t="s">
        <v>573</v>
      </c>
      <c r="D8" s="486"/>
      <c r="E8" s="486"/>
      <c r="F8" s="486"/>
      <c r="G8" s="486"/>
      <c r="H8" s="486"/>
      <c r="I8" s="486"/>
      <c r="J8" s="486"/>
      <c r="K8" s="486"/>
      <c r="L8" s="486"/>
    </row>
    <row r="9" spans="1:12" x14ac:dyDescent="0.3">
      <c r="A9" s="229"/>
      <c r="B9" s="230"/>
      <c r="C9" s="231">
        <f>'07-Proiectii_fin_investitie'!D44</f>
        <v>0</v>
      </c>
      <c r="D9" s="231">
        <f>'07-Proiectii_fin_investitie'!E44</f>
        <v>0</v>
      </c>
      <c r="E9" s="231">
        <f>'07-Proiectii_fin_investitie'!F44</f>
        <v>1</v>
      </c>
      <c r="F9" s="231">
        <f>'07-Proiectii_fin_investitie'!G44</f>
        <v>2</v>
      </c>
      <c r="G9" s="231">
        <f>'07-Proiectii_fin_investitie'!H44</f>
        <v>3</v>
      </c>
      <c r="H9" s="231">
        <f>'07-Proiectii_fin_investitie'!I44</f>
        <v>4</v>
      </c>
      <c r="I9" s="231">
        <f>'07-Proiectii_fin_investitie'!J44</f>
        <v>5</v>
      </c>
      <c r="J9" s="231">
        <f>'07-Proiectii_fin_investitie'!K44</f>
        <v>6</v>
      </c>
      <c r="K9" s="231">
        <f>'07-Proiectii_fin_investitie'!L44</f>
        <v>7</v>
      </c>
      <c r="L9" s="231">
        <f>'07-Proiectii_fin_investitie'!M44</f>
        <v>8</v>
      </c>
    </row>
    <row r="10" spans="1:12" ht="13.2" x14ac:dyDescent="0.3">
      <c r="A10" s="2"/>
      <c r="B10" s="232"/>
      <c r="C10" s="233">
        <f>'07-Proiectii_fin_investitie'!D45</f>
        <v>2023</v>
      </c>
      <c r="D10" s="233">
        <f>'07-Proiectii_fin_investitie'!E45</f>
        <v>2024</v>
      </c>
      <c r="E10" s="233">
        <f>'07-Proiectii_fin_investitie'!F45</f>
        <v>2025</v>
      </c>
      <c r="F10" s="233">
        <f>'07-Proiectii_fin_investitie'!G45</f>
        <v>2026</v>
      </c>
      <c r="G10" s="233">
        <f>'07-Proiectii_fin_investitie'!H45</f>
        <v>2027</v>
      </c>
      <c r="H10" s="233">
        <f>'07-Proiectii_fin_investitie'!I45</f>
        <v>2028</v>
      </c>
      <c r="I10" s="233">
        <f>'07-Proiectii_fin_investitie'!J45</f>
        <v>2029</v>
      </c>
      <c r="J10" s="233">
        <f>'07-Proiectii_fin_investitie'!K45</f>
        <v>2030</v>
      </c>
      <c r="K10" s="233">
        <f>'07-Proiectii_fin_investitie'!L45</f>
        <v>2031</v>
      </c>
      <c r="L10" s="233">
        <f>'07-Proiectii_fin_investitie'!M45</f>
        <v>2032</v>
      </c>
    </row>
    <row r="11" spans="1:12" s="237" customFormat="1" ht="13.2" x14ac:dyDescent="0.3">
      <c r="A11" s="234"/>
      <c r="B11" s="235"/>
      <c r="C11" s="236">
        <f>'07-Proiectii_fin_investitie'!D46</f>
        <v>45291</v>
      </c>
      <c r="D11" s="236">
        <f>'07-Proiectii_fin_investitie'!E46</f>
        <v>45657</v>
      </c>
      <c r="E11" s="236">
        <f>'07-Proiectii_fin_investitie'!F46</f>
        <v>46022</v>
      </c>
      <c r="F11" s="236">
        <f>'07-Proiectii_fin_investitie'!G46</f>
        <v>46387</v>
      </c>
      <c r="G11" s="236">
        <f>'07-Proiectii_fin_investitie'!H46</f>
        <v>46752</v>
      </c>
      <c r="H11" s="236">
        <f>'07-Proiectii_fin_investitie'!I46</f>
        <v>47118</v>
      </c>
      <c r="I11" s="236">
        <f>'07-Proiectii_fin_investitie'!J46</f>
        <v>47483</v>
      </c>
      <c r="J11" s="236">
        <f>'07-Proiectii_fin_investitie'!K46</f>
        <v>47848</v>
      </c>
      <c r="K11" s="236">
        <f>'07-Proiectii_fin_investitie'!L46</f>
        <v>48213</v>
      </c>
      <c r="L11" s="236">
        <f>'07-Proiectii_fin_investitie'!M46</f>
        <v>48579</v>
      </c>
    </row>
    <row r="12" spans="1:12" s="237" customFormat="1" x14ac:dyDescent="0.3">
      <c r="A12" s="234"/>
      <c r="B12" s="235"/>
      <c r="C12" s="238">
        <f>'07-Proiectii_fin_investitie'!D47</f>
        <v>1</v>
      </c>
      <c r="D12" s="238">
        <f>'07-Proiectii_fin_investitie'!E47</f>
        <v>12</v>
      </c>
      <c r="E12" s="238">
        <f>'07-Proiectii_fin_investitie'!F47</f>
        <v>12</v>
      </c>
      <c r="F12" s="238">
        <f>'07-Proiectii_fin_investitie'!G47</f>
        <v>12</v>
      </c>
      <c r="G12" s="238">
        <f>'07-Proiectii_fin_investitie'!H47</f>
        <v>12</v>
      </c>
      <c r="H12" s="238">
        <f>'07-Proiectii_fin_investitie'!I47</f>
        <v>12</v>
      </c>
      <c r="I12" s="238">
        <f>'07-Proiectii_fin_investitie'!J47</f>
        <v>12</v>
      </c>
      <c r="J12" s="238">
        <f>'07-Proiectii_fin_investitie'!K47</f>
        <v>12</v>
      </c>
      <c r="K12" s="238">
        <f>'07-Proiectii_fin_investitie'!L47</f>
        <v>12</v>
      </c>
      <c r="L12" s="238">
        <f>'07-Proiectii_fin_investitie'!M47</f>
        <v>12</v>
      </c>
    </row>
    <row r="13" spans="1:12" s="237" customFormat="1" x14ac:dyDescent="0.3">
      <c r="A13" s="234"/>
      <c r="B13" s="235"/>
      <c r="C13" s="238" t="str">
        <f>'07-Proiectii_fin_investitie'!D48</f>
        <v>Implementare</v>
      </c>
      <c r="D13" s="238" t="str">
        <f>'07-Proiectii_fin_investitie'!E48</f>
        <v>Implementare</v>
      </c>
      <c r="E13" s="238" t="str">
        <f>'07-Proiectii_fin_investitie'!F48</f>
        <v>Operare</v>
      </c>
      <c r="F13" s="238" t="str">
        <f>'07-Proiectii_fin_investitie'!G48</f>
        <v>Operare</v>
      </c>
      <c r="G13" s="238" t="str">
        <f>'07-Proiectii_fin_investitie'!H48</f>
        <v>Operare</v>
      </c>
      <c r="H13" s="238" t="str">
        <f>'07-Proiectii_fin_investitie'!I48</f>
        <v>Operare</v>
      </c>
      <c r="I13" s="238" t="str">
        <f>'07-Proiectii_fin_investitie'!J48</f>
        <v>Operare</v>
      </c>
      <c r="J13" s="238" t="str">
        <f>'07-Proiectii_fin_investitie'!K48</f>
        <v>Operare</v>
      </c>
      <c r="K13" s="238" t="str">
        <f>'07-Proiectii_fin_investitie'!L48</f>
        <v>Operare</v>
      </c>
      <c r="L13" s="238" t="str">
        <f>'07-Proiectii_fin_investitie'!M48</f>
        <v>Operare</v>
      </c>
    </row>
    <row r="14" spans="1:12" s="66" customFormat="1" x14ac:dyDescent="0.3">
      <c r="A14" s="19"/>
      <c r="B14" s="239" t="s">
        <v>170</v>
      </c>
      <c r="C14" s="240">
        <v>1</v>
      </c>
      <c r="D14" s="240">
        <f>C14+1</f>
        <v>2</v>
      </c>
      <c r="E14" s="240">
        <f t="shared" ref="E14:L14" si="0">D14+1</f>
        <v>3</v>
      </c>
      <c r="F14" s="240">
        <f t="shared" si="0"/>
        <v>4</v>
      </c>
      <c r="G14" s="240">
        <f t="shared" si="0"/>
        <v>5</v>
      </c>
      <c r="H14" s="240">
        <f t="shared" si="0"/>
        <v>6</v>
      </c>
      <c r="I14" s="240">
        <f t="shared" si="0"/>
        <v>7</v>
      </c>
      <c r="J14" s="240">
        <f t="shared" si="0"/>
        <v>8</v>
      </c>
      <c r="K14" s="240">
        <f t="shared" si="0"/>
        <v>9</v>
      </c>
      <c r="L14" s="240">
        <f t="shared" si="0"/>
        <v>10</v>
      </c>
    </row>
    <row r="15" spans="1:12" s="243" customFormat="1" ht="13.2" x14ac:dyDescent="0.3">
      <c r="A15" s="241" t="s">
        <v>574</v>
      </c>
      <c r="B15" s="35">
        <f>SUM(C15:L15)</f>
        <v>0</v>
      </c>
      <c r="C15" s="242">
        <f>IF(C9&lt;=$E$62,'07-Proiectii_fin_investitie'!D115,0)</f>
        <v>0</v>
      </c>
      <c r="D15" s="242">
        <f>IF(D9&lt;=$E$62,'07-Proiectii_fin_investitie'!E115,0)</f>
        <v>0</v>
      </c>
      <c r="E15" s="242">
        <f>IF(E9&lt;=$E$62,'07-Proiectii_fin_investitie'!F115,0)</f>
        <v>0</v>
      </c>
      <c r="F15" s="242">
        <f>IF(F9&lt;=$E$62,'07-Proiectii_fin_investitie'!G115,0)</f>
        <v>0</v>
      </c>
      <c r="G15" s="242">
        <f>IF(G9&lt;=$E$62,'07-Proiectii_fin_investitie'!H115,0)</f>
        <v>0</v>
      </c>
      <c r="H15" s="242">
        <f>IF(H9&lt;=$E$62,'07-Proiectii_fin_investitie'!I115,0)</f>
        <v>0</v>
      </c>
      <c r="I15" s="242">
        <f>IF(I9&lt;=$E$62,'07-Proiectii_fin_investitie'!J115,0)</f>
        <v>0</v>
      </c>
      <c r="J15" s="242">
        <f>IF(J9&lt;=$E$62,'07-Proiectii_fin_investitie'!K115,0)</f>
        <v>0</v>
      </c>
      <c r="K15" s="242">
        <f>IF(K9&lt;=$E$62,'07-Proiectii_fin_investitie'!L115,0)</f>
        <v>0</v>
      </c>
      <c r="L15" s="242">
        <f>IF(L9&lt;=$E$62,'07-Proiectii_fin_investitie'!M115,0)</f>
        <v>0</v>
      </c>
    </row>
    <row r="16" spans="1:12" s="245" customFormat="1" ht="13.2" x14ac:dyDescent="0.3">
      <c r="A16" s="244" t="s">
        <v>616</v>
      </c>
      <c r="B16" s="35">
        <f t="shared" ref="B16:B23" si="1">SUM(C16:L16)</f>
        <v>0</v>
      </c>
      <c r="C16" s="306"/>
      <c r="D16" s="306"/>
      <c r="E16" s="306"/>
      <c r="F16" s="306"/>
      <c r="G16" s="306"/>
      <c r="H16" s="306"/>
      <c r="I16" s="306"/>
      <c r="J16" s="306"/>
      <c r="K16" s="306"/>
      <c r="L16" s="33"/>
    </row>
    <row r="17" spans="1:13" s="247" customFormat="1" ht="13.2" x14ac:dyDescent="0.3">
      <c r="A17" s="246" t="s">
        <v>575</v>
      </c>
      <c r="B17" s="35">
        <f t="shared" si="1"/>
        <v>0</v>
      </c>
      <c r="C17" s="34">
        <f>SUM(C15:C16)</f>
        <v>0</v>
      </c>
      <c r="D17" s="34">
        <f>SUM(D15:D16)</f>
        <v>0</v>
      </c>
      <c r="E17" s="34">
        <f t="shared" ref="E17:K17" si="2">SUM(E15:E16)</f>
        <v>0</v>
      </c>
      <c r="F17" s="34">
        <f t="shared" si="2"/>
        <v>0</v>
      </c>
      <c r="G17" s="34">
        <f t="shared" si="2"/>
        <v>0</v>
      </c>
      <c r="H17" s="34">
        <f t="shared" si="2"/>
        <v>0</v>
      </c>
      <c r="I17" s="34">
        <f t="shared" si="2"/>
        <v>0</v>
      </c>
      <c r="J17" s="34">
        <f t="shared" si="2"/>
        <v>0</v>
      </c>
      <c r="K17" s="34">
        <f t="shared" si="2"/>
        <v>0</v>
      </c>
      <c r="L17" s="34">
        <f>SUM(L15:L16)</f>
        <v>0</v>
      </c>
    </row>
    <row r="18" spans="1:13" s="243" customFormat="1" ht="13.2" x14ac:dyDescent="0.3">
      <c r="A18" s="241" t="s">
        <v>576</v>
      </c>
      <c r="B18" s="35">
        <f t="shared" si="1"/>
        <v>0</v>
      </c>
      <c r="C18" s="35">
        <f>IF(C9&lt;=$E$62,'07-Proiectii_fin_investitie'!D131-'07-Proiectii_fin_investitie'!D130,0)</f>
        <v>0</v>
      </c>
      <c r="D18" s="35">
        <f>IF(D9&lt;=$E$62,'07-Proiectii_fin_investitie'!E131-'07-Proiectii_fin_investitie'!E130,0)</f>
        <v>0</v>
      </c>
      <c r="E18" s="35">
        <f>IF(E9&lt;=$E$62,'07-Proiectii_fin_investitie'!F131-'07-Proiectii_fin_investitie'!F130,0)</f>
        <v>0</v>
      </c>
      <c r="F18" s="35">
        <f>IF(F9&lt;=$E$62,'07-Proiectii_fin_investitie'!G131-'07-Proiectii_fin_investitie'!G130,0)</f>
        <v>0</v>
      </c>
      <c r="G18" s="35">
        <f>IF(G9&lt;=$E$62,'07-Proiectii_fin_investitie'!H131-'07-Proiectii_fin_investitie'!H130,0)</f>
        <v>0</v>
      </c>
      <c r="H18" s="35">
        <f>IF(H9&lt;=$E$62,'07-Proiectii_fin_investitie'!I131-'07-Proiectii_fin_investitie'!I130,0)</f>
        <v>0</v>
      </c>
      <c r="I18" s="35">
        <f>IF(I9&lt;=$E$62,'07-Proiectii_fin_investitie'!J131-'07-Proiectii_fin_investitie'!J130,0)</f>
        <v>0</v>
      </c>
      <c r="J18" s="35">
        <f>IF(J9&lt;=$E$62,'07-Proiectii_fin_investitie'!K131-'07-Proiectii_fin_investitie'!K130,0)</f>
        <v>0</v>
      </c>
      <c r="K18" s="35">
        <f>IF(K9&lt;=$E$62,'07-Proiectii_fin_investitie'!L131-'07-Proiectii_fin_investitie'!L130,0)</f>
        <v>0</v>
      </c>
      <c r="L18" s="35">
        <f>IF(L9&lt;=$E$62,'07-Proiectii_fin_investitie'!M131-'07-Proiectii_fin_investitie'!M130,0)</f>
        <v>0</v>
      </c>
    </row>
    <row r="19" spans="1:13" s="243" customFormat="1" ht="13.2" x14ac:dyDescent="0.3">
      <c r="A19" s="241" t="s">
        <v>577</v>
      </c>
      <c r="B19" s="35">
        <f t="shared" si="1"/>
        <v>0</v>
      </c>
      <c r="C19" s="35">
        <f>'07-Proiectii_fin_investitie'!D156</f>
        <v>0</v>
      </c>
      <c r="D19" s="35">
        <f>'07-Proiectii_fin_investitie'!E156</f>
        <v>0</v>
      </c>
      <c r="E19" s="35">
        <f>'07-Proiectii_fin_investitie'!F156</f>
        <v>0</v>
      </c>
      <c r="F19" s="35">
        <f>'07-Proiectii_fin_investitie'!G156</f>
        <v>0</v>
      </c>
      <c r="G19" s="35">
        <f>'07-Proiectii_fin_investitie'!H156</f>
        <v>0</v>
      </c>
      <c r="H19" s="35">
        <f>'07-Proiectii_fin_investitie'!I156</f>
        <v>0</v>
      </c>
      <c r="I19" s="35">
        <f>'07-Proiectii_fin_investitie'!J156</f>
        <v>0</v>
      </c>
      <c r="J19" s="35">
        <f>'07-Proiectii_fin_investitie'!K156</f>
        <v>0</v>
      </c>
      <c r="K19" s="35">
        <f>'07-Proiectii_fin_investitie'!L156</f>
        <v>0</v>
      </c>
      <c r="L19" s="35">
        <f>'07-Proiectii_fin_investitie'!M156</f>
        <v>0</v>
      </c>
    </row>
    <row r="20" spans="1:13" s="248" customFormat="1" ht="13.2" hidden="1" x14ac:dyDescent="0.3">
      <c r="A20" s="241" t="s">
        <v>578</v>
      </c>
      <c r="B20" s="35">
        <f t="shared" si="1"/>
        <v>0</v>
      </c>
      <c r="C20" s="35">
        <f>IF($B$4="NU",-'07-Proiectii_fin_investitie'!D96+'07-Proiectii_fin_investitie'!D133-'07-Proiectii_fin_investitie'!D134,0)</f>
        <v>0</v>
      </c>
      <c r="D20" s="35">
        <f>IF($B$4="NU",-'07-Proiectii_fin_investitie'!E96+'07-Proiectii_fin_investitie'!E133-'07-Proiectii_fin_investitie'!E134,0)</f>
        <v>0</v>
      </c>
      <c r="E20" s="35">
        <f>IF($B$4="NU",-'07-Proiectii_fin_investitie'!F96+'07-Proiectii_fin_investitie'!F133-'07-Proiectii_fin_investitie'!F134,0)</f>
        <v>0</v>
      </c>
      <c r="F20" s="35">
        <f>IF($B$4="NU",-'07-Proiectii_fin_investitie'!G96+'07-Proiectii_fin_investitie'!G133-'07-Proiectii_fin_investitie'!G134,0)</f>
        <v>0</v>
      </c>
      <c r="G20" s="35">
        <f>IF($B$4="NU",-'07-Proiectii_fin_investitie'!H96+'07-Proiectii_fin_investitie'!H133-'07-Proiectii_fin_investitie'!H134,0)</f>
        <v>0</v>
      </c>
      <c r="H20" s="35">
        <f>IF($B$4="NU",-'07-Proiectii_fin_investitie'!I96+'07-Proiectii_fin_investitie'!I133-'07-Proiectii_fin_investitie'!I134,0)</f>
        <v>0</v>
      </c>
      <c r="I20" s="35">
        <f>IF($B$4="NU",-'07-Proiectii_fin_investitie'!J96+'07-Proiectii_fin_investitie'!J133-'07-Proiectii_fin_investitie'!J134,0)</f>
        <v>0</v>
      </c>
      <c r="J20" s="35">
        <f>IF($B$4="NU",-'07-Proiectii_fin_investitie'!K96+'07-Proiectii_fin_investitie'!K133-'07-Proiectii_fin_investitie'!K134,0)</f>
        <v>0</v>
      </c>
      <c r="K20" s="35">
        <f>IF($B$4="NU",-'07-Proiectii_fin_investitie'!L96+'07-Proiectii_fin_investitie'!L133-'07-Proiectii_fin_investitie'!L134,0)</f>
        <v>0</v>
      </c>
      <c r="L20" s="35">
        <f>IF($B$4="NU",-'07-Proiectii_fin_investitie'!M96+'07-Proiectii_fin_investitie'!M133-'07-Proiectii_fin_investitie'!M134,0)</f>
        <v>0</v>
      </c>
      <c r="M20" s="35">
        <f>IF($B$4="NU",'07-Proiectii_fin_investitie'!W96+'07-Proiectii_fin_investitie'!W133-'07-Proiectii_fin_investitie'!W134,0)</f>
        <v>0</v>
      </c>
    </row>
    <row r="21" spans="1:13" s="248" customFormat="1" ht="13.2" x14ac:dyDescent="0.3">
      <c r="A21" s="241" t="s">
        <v>578</v>
      </c>
      <c r="B21" s="35">
        <f t="shared" si="1"/>
        <v>0</v>
      </c>
      <c r="C21" s="35">
        <f t="shared" ref="C21:L21" si="3">IF(C9&lt;=$E$62,C20,0)</f>
        <v>0</v>
      </c>
      <c r="D21" s="35">
        <f t="shared" si="3"/>
        <v>0</v>
      </c>
      <c r="E21" s="35">
        <f t="shared" si="3"/>
        <v>0</v>
      </c>
      <c r="F21" s="35">
        <f t="shared" si="3"/>
        <v>0</v>
      </c>
      <c r="G21" s="35">
        <f t="shared" si="3"/>
        <v>0</v>
      </c>
      <c r="H21" s="35">
        <f t="shared" si="3"/>
        <v>0</v>
      </c>
      <c r="I21" s="35">
        <f t="shared" si="3"/>
        <v>0</v>
      </c>
      <c r="J21" s="35">
        <f t="shared" si="3"/>
        <v>0</v>
      </c>
      <c r="K21" s="35">
        <f t="shared" si="3"/>
        <v>0</v>
      </c>
      <c r="L21" s="35">
        <f t="shared" si="3"/>
        <v>0</v>
      </c>
    </row>
    <row r="22" spans="1:13" s="247" customFormat="1" ht="13.2" x14ac:dyDescent="0.3">
      <c r="A22" s="246" t="s">
        <v>579</v>
      </c>
      <c r="B22" s="35">
        <f t="shared" si="1"/>
        <v>0</v>
      </c>
      <c r="C22" s="32">
        <f t="shared" ref="C22:L22" si="4">SUM(C18:C21)-C20</f>
        <v>0</v>
      </c>
      <c r="D22" s="32">
        <f t="shared" si="4"/>
        <v>0</v>
      </c>
      <c r="E22" s="32">
        <f t="shared" si="4"/>
        <v>0</v>
      </c>
      <c r="F22" s="32">
        <f t="shared" si="4"/>
        <v>0</v>
      </c>
      <c r="G22" s="32">
        <f t="shared" si="4"/>
        <v>0</v>
      </c>
      <c r="H22" s="32">
        <f t="shared" si="4"/>
        <v>0</v>
      </c>
      <c r="I22" s="32">
        <f t="shared" si="4"/>
        <v>0</v>
      </c>
      <c r="J22" s="32">
        <f t="shared" si="4"/>
        <v>0</v>
      </c>
      <c r="K22" s="32">
        <f t="shared" si="4"/>
        <v>0</v>
      </c>
      <c r="L22" s="32">
        <f t="shared" si="4"/>
        <v>0</v>
      </c>
    </row>
    <row r="23" spans="1:13" s="363" customFormat="1" ht="13.2" x14ac:dyDescent="0.3">
      <c r="A23" s="246" t="s">
        <v>580</v>
      </c>
      <c r="B23" s="35">
        <f t="shared" si="1"/>
        <v>0</v>
      </c>
      <c r="C23" s="32">
        <f t="shared" ref="C23:L23" si="5">C17-C22</f>
        <v>0</v>
      </c>
      <c r="D23" s="32">
        <f t="shared" si="5"/>
        <v>0</v>
      </c>
      <c r="E23" s="32">
        <f t="shared" si="5"/>
        <v>0</v>
      </c>
      <c r="F23" s="32">
        <f t="shared" si="5"/>
        <v>0</v>
      </c>
      <c r="G23" s="32">
        <f t="shared" si="5"/>
        <v>0</v>
      </c>
      <c r="H23" s="32">
        <f t="shared" si="5"/>
        <v>0</v>
      </c>
      <c r="I23" s="32">
        <f t="shared" si="5"/>
        <v>0</v>
      </c>
      <c r="J23" s="32">
        <f t="shared" si="5"/>
        <v>0</v>
      </c>
      <c r="K23" s="32">
        <f t="shared" si="5"/>
        <v>0</v>
      </c>
      <c r="L23" s="32">
        <f t="shared" si="5"/>
        <v>0</v>
      </c>
    </row>
    <row r="24" spans="1:13" s="364" customFormat="1" ht="13.2" hidden="1" x14ac:dyDescent="0.3">
      <c r="A24" s="362" t="s">
        <v>581</v>
      </c>
      <c r="B24" s="131">
        <f>SUM(C24:L24)</f>
        <v>0</v>
      </c>
      <c r="C24" s="131">
        <f>IF($B$4="NU",(C19-'07-Proiectii_fin_investitie'!D96)*POWER(1+$B$8,-C14),C19*POWER(1+$B$8,-C14))</f>
        <v>0</v>
      </c>
      <c r="D24" s="131">
        <f>IF($B$4="NU",(D19-'07-Proiectii_fin_investitie'!E96)*POWER(1+$B$8,-D14),D19*POWER(1+$B$8,-D14))</f>
        <v>0</v>
      </c>
      <c r="E24" s="131">
        <f>IF($B$4="NU",(E19-'07-Proiectii_fin_investitie'!F96)*POWER(1+$B$8,-E14),E19*POWER(1+$B$8,-E14))</f>
        <v>0</v>
      </c>
      <c r="F24" s="131">
        <f>IF($B$4="NU",(F19-'07-Proiectii_fin_investitie'!G96)*POWER(1+$B$8,-F14),F19*POWER(1+$B$8,-F14))</f>
        <v>0</v>
      </c>
      <c r="G24" s="131">
        <f>IF($B$4="NU",(G19-'07-Proiectii_fin_investitie'!H96)*POWER(1+$B$8,-G14),G19*POWER(1+$B$8,-G14))</f>
        <v>0</v>
      </c>
      <c r="H24" s="131">
        <f>IF($B$4="NU",(H19-'07-Proiectii_fin_investitie'!I96)*POWER(1+$B$8,-H14),H19*POWER(1+$B$8,-H14))</f>
        <v>0</v>
      </c>
      <c r="I24" s="131">
        <f>IF($B$4="NU",(I19-'07-Proiectii_fin_investitie'!J96)*POWER(1+$B$8,-I14),I19*POWER(1+$B$8,-I14))</f>
        <v>0</v>
      </c>
      <c r="J24" s="131">
        <f>IF($B$4="NU",(J19-'07-Proiectii_fin_investitie'!K96)*POWER(1+$B$8,-J14),J19*POWER(1+$B$8,-J14))</f>
        <v>0</v>
      </c>
      <c r="K24" s="131">
        <f>IF($B$4="NU",(K19-'07-Proiectii_fin_investitie'!L96)*POWER(1+$B$8,-K14),K19*POWER(1+$B$8,-K14))</f>
        <v>0</v>
      </c>
      <c r="L24" s="131">
        <f>IF($B$4="NU",(L19-'07-Proiectii_fin_investitie'!M96)*POWER(1+$B$8,-L14),L19*POWER(1+$B$8,-L14))</f>
        <v>0</v>
      </c>
    </row>
    <row r="25" spans="1:13" s="365" customFormat="1" x14ac:dyDescent="0.2">
      <c r="A25" s="246" t="s">
        <v>582</v>
      </c>
      <c r="B25" s="35">
        <f>IF(ISERROR(C23+NPV(B8,D23:L23)),"",C23+NPV(B8,D23:L23))</f>
        <v>0</v>
      </c>
      <c r="C25" s="249"/>
      <c r="D25" s="250"/>
      <c r="E25" s="36"/>
      <c r="F25" s="36"/>
      <c r="G25" s="36"/>
      <c r="H25" s="36"/>
      <c r="I25" s="36"/>
      <c r="J25" s="36"/>
      <c r="K25" s="36"/>
      <c r="L25" s="36"/>
    </row>
    <row r="26" spans="1:13" s="252" customFormat="1" ht="14.4" thickBot="1" x14ac:dyDescent="0.25">
      <c r="A26" s="246" t="s">
        <v>583</v>
      </c>
      <c r="B26" s="253" t="str">
        <f>IF(ISERROR(IRR(C23:L23)),"",IRR(C23:L23))</f>
        <v/>
      </c>
      <c r="C26" s="36"/>
      <c r="D26" s="250"/>
      <c r="E26" s="251"/>
      <c r="F26" s="251"/>
      <c r="G26" s="251"/>
      <c r="H26" s="251"/>
      <c r="I26" s="251"/>
      <c r="J26" s="251"/>
      <c r="K26" s="251"/>
      <c r="L26" s="251"/>
    </row>
    <row r="27" spans="1:13" s="256" customFormat="1" x14ac:dyDescent="0.3">
      <c r="A27" s="27"/>
      <c r="B27" s="254"/>
      <c r="C27" s="254"/>
      <c r="D27" s="254"/>
      <c r="E27" s="254"/>
      <c r="F27" s="254"/>
      <c r="G27" s="254"/>
      <c r="H27" s="254"/>
      <c r="I27" s="254"/>
      <c r="J27" s="254"/>
      <c r="K27" s="255"/>
      <c r="L27" s="255"/>
    </row>
    <row r="28" spans="1:13" s="256" customFormat="1" ht="34.950000000000003" customHeight="1" x14ac:dyDescent="0.3">
      <c r="A28" s="27" t="s">
        <v>619</v>
      </c>
      <c r="B28" s="254"/>
      <c r="C28" s="488" t="s">
        <v>618</v>
      </c>
      <c r="D28" s="488"/>
      <c r="E28" s="488"/>
      <c r="F28" s="488"/>
      <c r="G28" s="488"/>
      <c r="H28" s="488"/>
      <c r="I28" s="488"/>
      <c r="J28" s="488"/>
      <c r="K28" s="488"/>
      <c r="L28" s="488"/>
    </row>
    <row r="29" spans="1:13" s="256" customFormat="1" x14ac:dyDescent="0.3">
      <c r="A29" s="27"/>
      <c r="B29" s="254"/>
      <c r="C29" s="254"/>
      <c r="D29" s="254"/>
      <c r="E29" s="254"/>
      <c r="F29" s="254"/>
      <c r="G29" s="254"/>
      <c r="H29" s="254"/>
      <c r="I29" s="254"/>
      <c r="J29" s="254"/>
      <c r="K29" s="255"/>
      <c r="L29" s="255"/>
    </row>
    <row r="30" spans="1:13" s="256" customFormat="1" ht="25.95" customHeight="1" x14ac:dyDescent="0.3">
      <c r="A30" s="27"/>
      <c r="B30" s="254"/>
      <c r="C30" s="254"/>
      <c r="D30" s="254"/>
      <c r="E30" s="254"/>
      <c r="F30" s="254"/>
      <c r="G30" s="254"/>
      <c r="H30" s="254"/>
      <c r="I30" s="254"/>
      <c r="J30" s="254"/>
      <c r="K30" s="255"/>
      <c r="L30" s="255"/>
    </row>
    <row r="31" spans="1:13" s="256" customFormat="1" ht="36" x14ac:dyDescent="0.3">
      <c r="A31" s="257" t="s">
        <v>584</v>
      </c>
      <c r="B31" s="137" t="s">
        <v>585</v>
      </c>
      <c r="C31" s="137" t="s">
        <v>586</v>
      </c>
      <c r="D31" s="137" t="s">
        <v>587</v>
      </c>
      <c r="E31" s="137" t="s">
        <v>588</v>
      </c>
      <c r="F31" s="258" t="s">
        <v>589</v>
      </c>
      <c r="G31" s="254"/>
      <c r="H31" s="254"/>
      <c r="I31" s="254"/>
      <c r="J31" s="254"/>
      <c r="K31" s="255"/>
      <c r="L31" s="255"/>
    </row>
    <row r="32" spans="1:13" s="256" customFormat="1" x14ac:dyDescent="0.3">
      <c r="A32" s="259" t="s">
        <v>590</v>
      </c>
      <c r="B32" s="260"/>
      <c r="C32" s="261" t="e">
        <f>B32/$B$62</f>
        <v>#DIV/0!</v>
      </c>
      <c r="D32" s="260"/>
      <c r="E32" s="262" t="str">
        <f>IF(ISERROR(B32/$B$62*D32),"",B32/$B$62*D32)</f>
        <v/>
      </c>
      <c r="F32" s="263" t="str">
        <f>IF(ISERROR(B32/D32),"",B32/D32)</f>
        <v/>
      </c>
      <c r="G32" s="254"/>
      <c r="H32" s="254"/>
      <c r="I32" s="254"/>
      <c r="J32" s="254"/>
      <c r="K32" s="255"/>
      <c r="L32" s="255"/>
    </row>
    <row r="33" spans="1:12" s="256" customFormat="1" x14ac:dyDescent="0.3">
      <c r="A33" s="259" t="s">
        <v>590</v>
      </c>
      <c r="B33" s="260"/>
      <c r="C33" s="261" t="e">
        <f t="shared" ref="C33:C61" si="6">B33/$B$62</f>
        <v>#DIV/0!</v>
      </c>
      <c r="D33" s="260"/>
      <c r="E33" s="262" t="str">
        <f t="shared" ref="E33:E61" si="7">IF(ISERROR(B33/$B$62*D33),"",B33/$B$62*D33)</f>
        <v/>
      </c>
      <c r="F33" s="263" t="str">
        <f t="shared" ref="F33:F61" si="8">IF(ISERROR(B33/D33),"",B33/D33)</f>
        <v/>
      </c>
      <c r="G33" s="254"/>
      <c r="H33" s="254"/>
      <c r="I33" s="254"/>
      <c r="J33" s="254"/>
      <c r="K33" s="255"/>
      <c r="L33" s="255"/>
    </row>
    <row r="34" spans="1:12" s="256" customFormat="1" x14ac:dyDescent="0.3">
      <c r="A34" s="259" t="s">
        <v>590</v>
      </c>
      <c r="B34" s="260"/>
      <c r="C34" s="261" t="e">
        <f t="shared" si="6"/>
        <v>#DIV/0!</v>
      </c>
      <c r="D34" s="260"/>
      <c r="E34" s="262" t="str">
        <f t="shared" si="7"/>
        <v/>
      </c>
      <c r="F34" s="263" t="str">
        <f t="shared" si="8"/>
        <v/>
      </c>
      <c r="G34" s="254"/>
      <c r="H34" s="254"/>
      <c r="I34" s="254"/>
      <c r="J34" s="254"/>
      <c r="K34" s="255"/>
      <c r="L34" s="255"/>
    </row>
    <row r="35" spans="1:12" s="256" customFormat="1" x14ac:dyDescent="0.3">
      <c r="A35" s="259" t="s">
        <v>590</v>
      </c>
      <c r="B35" s="260"/>
      <c r="C35" s="261" t="e">
        <f t="shared" si="6"/>
        <v>#DIV/0!</v>
      </c>
      <c r="D35" s="260"/>
      <c r="E35" s="262" t="str">
        <f t="shared" si="7"/>
        <v/>
      </c>
      <c r="F35" s="263" t="str">
        <f t="shared" si="8"/>
        <v/>
      </c>
      <c r="G35" s="254"/>
      <c r="H35" s="254"/>
      <c r="I35" s="254"/>
      <c r="J35" s="254"/>
      <c r="K35" s="255"/>
      <c r="L35" s="255"/>
    </row>
    <row r="36" spans="1:12" s="256" customFormat="1" x14ac:dyDescent="0.3">
      <c r="A36" s="259" t="s">
        <v>590</v>
      </c>
      <c r="B36" s="260"/>
      <c r="C36" s="261" t="e">
        <f t="shared" si="6"/>
        <v>#DIV/0!</v>
      </c>
      <c r="D36" s="260"/>
      <c r="E36" s="262" t="str">
        <f t="shared" si="7"/>
        <v/>
      </c>
      <c r="F36" s="263" t="str">
        <f t="shared" si="8"/>
        <v/>
      </c>
      <c r="G36" s="254"/>
      <c r="H36" s="254"/>
      <c r="I36" s="254"/>
      <c r="J36" s="254"/>
      <c r="K36" s="255"/>
      <c r="L36" s="255"/>
    </row>
    <row r="37" spans="1:12" s="256" customFormat="1" x14ac:dyDescent="0.3">
      <c r="A37" s="259" t="s">
        <v>590</v>
      </c>
      <c r="B37" s="260"/>
      <c r="C37" s="261" t="e">
        <f t="shared" si="6"/>
        <v>#DIV/0!</v>
      </c>
      <c r="D37" s="260"/>
      <c r="E37" s="262" t="str">
        <f t="shared" si="7"/>
        <v/>
      </c>
      <c r="F37" s="263" t="str">
        <f t="shared" si="8"/>
        <v/>
      </c>
      <c r="G37" s="254"/>
      <c r="H37" s="254"/>
      <c r="I37" s="254"/>
      <c r="J37" s="254"/>
      <c r="K37" s="255"/>
      <c r="L37" s="255"/>
    </row>
    <row r="38" spans="1:12" s="256" customFormat="1" x14ac:dyDescent="0.3">
      <c r="A38" s="259" t="s">
        <v>590</v>
      </c>
      <c r="B38" s="260"/>
      <c r="C38" s="261" t="e">
        <f t="shared" si="6"/>
        <v>#DIV/0!</v>
      </c>
      <c r="D38" s="260"/>
      <c r="E38" s="262" t="str">
        <f t="shared" si="7"/>
        <v/>
      </c>
      <c r="F38" s="263" t="str">
        <f t="shared" si="8"/>
        <v/>
      </c>
      <c r="G38" s="254"/>
      <c r="H38" s="254"/>
      <c r="I38" s="254"/>
      <c r="J38" s="254"/>
      <c r="K38" s="255"/>
      <c r="L38" s="255"/>
    </row>
    <row r="39" spans="1:12" s="256" customFormat="1" x14ac:dyDescent="0.3">
      <c r="A39" s="259" t="s">
        <v>590</v>
      </c>
      <c r="B39" s="260"/>
      <c r="C39" s="261" t="e">
        <f t="shared" si="6"/>
        <v>#DIV/0!</v>
      </c>
      <c r="D39" s="260"/>
      <c r="E39" s="262" t="str">
        <f t="shared" si="7"/>
        <v/>
      </c>
      <c r="F39" s="263" t="str">
        <f t="shared" si="8"/>
        <v/>
      </c>
      <c r="G39" s="254"/>
      <c r="H39" s="254"/>
      <c r="I39" s="254"/>
      <c r="J39" s="254"/>
      <c r="K39" s="255"/>
      <c r="L39" s="255"/>
    </row>
    <row r="40" spans="1:12" s="256" customFormat="1" x14ac:dyDescent="0.3">
      <c r="A40" s="259" t="s">
        <v>590</v>
      </c>
      <c r="B40" s="260"/>
      <c r="C40" s="261" t="e">
        <f t="shared" si="6"/>
        <v>#DIV/0!</v>
      </c>
      <c r="D40" s="260"/>
      <c r="E40" s="262" t="str">
        <f t="shared" si="7"/>
        <v/>
      </c>
      <c r="F40" s="263" t="str">
        <f t="shared" si="8"/>
        <v/>
      </c>
      <c r="G40" s="254"/>
      <c r="H40" s="254"/>
      <c r="I40" s="254"/>
      <c r="J40" s="254"/>
      <c r="K40" s="255"/>
      <c r="L40" s="255"/>
    </row>
    <row r="41" spans="1:12" s="256" customFormat="1" x14ac:dyDescent="0.3">
      <c r="A41" s="259" t="s">
        <v>590</v>
      </c>
      <c r="B41" s="260"/>
      <c r="C41" s="261" t="e">
        <f t="shared" si="6"/>
        <v>#DIV/0!</v>
      </c>
      <c r="D41" s="260"/>
      <c r="E41" s="262" t="str">
        <f t="shared" si="7"/>
        <v/>
      </c>
      <c r="F41" s="263" t="str">
        <f t="shared" si="8"/>
        <v/>
      </c>
      <c r="G41" s="254"/>
      <c r="H41" s="254"/>
      <c r="I41" s="254"/>
      <c r="J41" s="254"/>
      <c r="K41" s="255"/>
      <c r="L41" s="255"/>
    </row>
    <row r="42" spans="1:12" s="256" customFormat="1" x14ac:dyDescent="0.3">
      <c r="A42" s="259" t="s">
        <v>590</v>
      </c>
      <c r="B42" s="260"/>
      <c r="C42" s="261" t="e">
        <f t="shared" si="6"/>
        <v>#DIV/0!</v>
      </c>
      <c r="D42" s="260"/>
      <c r="E42" s="262" t="str">
        <f t="shared" si="7"/>
        <v/>
      </c>
      <c r="F42" s="263" t="str">
        <f t="shared" si="8"/>
        <v/>
      </c>
      <c r="G42" s="254"/>
      <c r="H42" s="254"/>
      <c r="I42" s="254"/>
      <c r="J42" s="254"/>
      <c r="K42" s="255"/>
      <c r="L42" s="255"/>
    </row>
    <row r="43" spans="1:12" s="256" customFormat="1" x14ac:dyDescent="0.3">
      <c r="A43" s="259" t="s">
        <v>590</v>
      </c>
      <c r="B43" s="260"/>
      <c r="C43" s="261" t="e">
        <f t="shared" si="6"/>
        <v>#DIV/0!</v>
      </c>
      <c r="D43" s="260"/>
      <c r="E43" s="262" t="str">
        <f t="shared" si="7"/>
        <v/>
      </c>
      <c r="F43" s="263" t="str">
        <f t="shared" si="8"/>
        <v/>
      </c>
      <c r="G43" s="254"/>
      <c r="H43" s="254"/>
      <c r="I43" s="254"/>
      <c r="J43" s="254"/>
      <c r="K43" s="255"/>
      <c r="L43" s="255"/>
    </row>
    <row r="44" spans="1:12" s="256" customFormat="1" x14ac:dyDescent="0.3">
      <c r="A44" s="259" t="s">
        <v>590</v>
      </c>
      <c r="B44" s="260"/>
      <c r="C44" s="261" t="e">
        <f t="shared" si="6"/>
        <v>#DIV/0!</v>
      </c>
      <c r="D44" s="260"/>
      <c r="E44" s="262" t="str">
        <f t="shared" si="7"/>
        <v/>
      </c>
      <c r="F44" s="263" t="str">
        <f t="shared" si="8"/>
        <v/>
      </c>
      <c r="G44" s="254"/>
      <c r="H44" s="254"/>
      <c r="I44" s="254"/>
      <c r="J44" s="254"/>
      <c r="K44" s="255"/>
      <c r="L44" s="255"/>
    </row>
    <row r="45" spans="1:12" s="256" customFormat="1" x14ac:dyDescent="0.3">
      <c r="A45" s="259" t="s">
        <v>590</v>
      </c>
      <c r="B45" s="260"/>
      <c r="C45" s="261" t="e">
        <f t="shared" si="6"/>
        <v>#DIV/0!</v>
      </c>
      <c r="D45" s="260"/>
      <c r="E45" s="262" t="str">
        <f t="shared" si="7"/>
        <v/>
      </c>
      <c r="F45" s="263" t="str">
        <f t="shared" si="8"/>
        <v/>
      </c>
      <c r="G45" s="254"/>
      <c r="H45" s="254"/>
      <c r="I45" s="254"/>
      <c r="J45" s="254"/>
      <c r="K45" s="255"/>
      <c r="L45" s="255"/>
    </row>
    <row r="46" spans="1:12" s="256" customFormat="1" x14ac:dyDescent="0.3">
      <c r="A46" s="259" t="s">
        <v>590</v>
      </c>
      <c r="B46" s="260"/>
      <c r="C46" s="261" t="e">
        <f t="shared" si="6"/>
        <v>#DIV/0!</v>
      </c>
      <c r="D46" s="260"/>
      <c r="E46" s="262" t="str">
        <f t="shared" si="7"/>
        <v/>
      </c>
      <c r="F46" s="263" t="str">
        <f t="shared" si="8"/>
        <v/>
      </c>
      <c r="G46" s="254"/>
      <c r="H46" s="254"/>
      <c r="I46" s="254"/>
      <c r="J46" s="254"/>
      <c r="K46" s="255"/>
      <c r="L46" s="255"/>
    </row>
    <row r="47" spans="1:12" s="256" customFormat="1" x14ac:dyDescent="0.3">
      <c r="A47" s="259" t="s">
        <v>590</v>
      </c>
      <c r="B47" s="260"/>
      <c r="C47" s="261" t="e">
        <f t="shared" si="6"/>
        <v>#DIV/0!</v>
      </c>
      <c r="D47" s="260"/>
      <c r="E47" s="262" t="str">
        <f t="shared" si="7"/>
        <v/>
      </c>
      <c r="F47" s="263" t="str">
        <f t="shared" si="8"/>
        <v/>
      </c>
      <c r="G47" s="254"/>
      <c r="H47" s="254"/>
      <c r="I47" s="254"/>
      <c r="J47" s="254"/>
      <c r="K47" s="255"/>
      <c r="L47" s="255"/>
    </row>
    <row r="48" spans="1:12" s="256" customFormat="1" x14ac:dyDescent="0.3">
      <c r="A48" s="259" t="s">
        <v>590</v>
      </c>
      <c r="B48" s="260"/>
      <c r="C48" s="261" t="e">
        <f t="shared" si="6"/>
        <v>#DIV/0!</v>
      </c>
      <c r="D48" s="260"/>
      <c r="E48" s="262" t="str">
        <f t="shared" si="7"/>
        <v/>
      </c>
      <c r="F48" s="263" t="str">
        <f t="shared" si="8"/>
        <v/>
      </c>
      <c r="G48" s="254"/>
      <c r="H48" s="254"/>
      <c r="I48" s="254"/>
      <c r="J48" s="254"/>
      <c r="K48" s="255"/>
      <c r="L48" s="255"/>
    </row>
    <row r="49" spans="1:12" s="256" customFormat="1" x14ac:dyDescent="0.3">
      <c r="A49" s="259" t="s">
        <v>590</v>
      </c>
      <c r="B49" s="260"/>
      <c r="C49" s="261" t="e">
        <f t="shared" si="6"/>
        <v>#DIV/0!</v>
      </c>
      <c r="D49" s="260"/>
      <c r="E49" s="262" t="str">
        <f t="shared" si="7"/>
        <v/>
      </c>
      <c r="F49" s="263" t="str">
        <f t="shared" si="8"/>
        <v/>
      </c>
      <c r="G49" s="254"/>
      <c r="H49" s="254"/>
      <c r="I49" s="254"/>
      <c r="J49" s="254"/>
      <c r="K49" s="255"/>
      <c r="L49" s="255"/>
    </row>
    <row r="50" spans="1:12" s="256" customFormat="1" x14ac:dyDescent="0.3">
      <c r="A50" s="259" t="s">
        <v>590</v>
      </c>
      <c r="B50" s="260"/>
      <c r="C50" s="261" t="e">
        <f t="shared" si="6"/>
        <v>#DIV/0!</v>
      </c>
      <c r="D50" s="260"/>
      <c r="E50" s="262" t="str">
        <f t="shared" si="7"/>
        <v/>
      </c>
      <c r="F50" s="263" t="str">
        <f t="shared" si="8"/>
        <v/>
      </c>
      <c r="G50" s="254"/>
      <c r="H50" s="254"/>
      <c r="I50" s="254"/>
      <c r="J50" s="254"/>
      <c r="K50" s="255"/>
      <c r="L50" s="255"/>
    </row>
    <row r="51" spans="1:12" s="256" customFormat="1" x14ac:dyDescent="0.3">
      <c r="A51" s="259" t="s">
        <v>590</v>
      </c>
      <c r="B51" s="260"/>
      <c r="C51" s="261" t="e">
        <f t="shared" si="6"/>
        <v>#DIV/0!</v>
      </c>
      <c r="D51" s="260"/>
      <c r="E51" s="262" t="str">
        <f t="shared" si="7"/>
        <v/>
      </c>
      <c r="F51" s="263" t="str">
        <f t="shared" si="8"/>
        <v/>
      </c>
      <c r="G51" s="254"/>
      <c r="H51" s="254"/>
      <c r="I51" s="254"/>
      <c r="J51" s="254"/>
      <c r="K51" s="255"/>
      <c r="L51" s="255"/>
    </row>
    <row r="52" spans="1:12" s="256" customFormat="1" x14ac:dyDescent="0.3">
      <c r="A52" s="259" t="s">
        <v>590</v>
      </c>
      <c r="B52" s="260"/>
      <c r="C52" s="261" t="e">
        <f t="shared" si="6"/>
        <v>#DIV/0!</v>
      </c>
      <c r="D52" s="260"/>
      <c r="E52" s="262" t="str">
        <f t="shared" si="7"/>
        <v/>
      </c>
      <c r="F52" s="263" t="str">
        <f t="shared" si="8"/>
        <v/>
      </c>
      <c r="G52" s="254"/>
      <c r="H52" s="254"/>
      <c r="I52" s="254"/>
      <c r="J52" s="254"/>
      <c r="K52" s="255"/>
      <c r="L52" s="255"/>
    </row>
    <row r="53" spans="1:12" s="256" customFormat="1" x14ac:dyDescent="0.3">
      <c r="A53" s="259" t="s">
        <v>590</v>
      </c>
      <c r="B53" s="260"/>
      <c r="C53" s="261" t="e">
        <f t="shared" si="6"/>
        <v>#DIV/0!</v>
      </c>
      <c r="D53" s="260"/>
      <c r="E53" s="262" t="str">
        <f t="shared" si="7"/>
        <v/>
      </c>
      <c r="F53" s="263" t="str">
        <f t="shared" si="8"/>
        <v/>
      </c>
      <c r="G53" s="254"/>
      <c r="H53" s="254"/>
      <c r="I53" s="254"/>
      <c r="J53" s="254"/>
      <c r="K53" s="255"/>
      <c r="L53" s="255"/>
    </row>
    <row r="54" spans="1:12" s="256" customFormat="1" x14ac:dyDescent="0.3">
      <c r="A54" s="259" t="s">
        <v>590</v>
      </c>
      <c r="B54" s="260"/>
      <c r="C54" s="261" t="e">
        <f t="shared" si="6"/>
        <v>#DIV/0!</v>
      </c>
      <c r="D54" s="260"/>
      <c r="E54" s="262" t="str">
        <f t="shared" si="7"/>
        <v/>
      </c>
      <c r="F54" s="263" t="str">
        <f t="shared" si="8"/>
        <v/>
      </c>
      <c r="G54" s="254"/>
      <c r="H54" s="254"/>
      <c r="I54" s="254"/>
      <c r="J54" s="254"/>
      <c r="K54" s="255"/>
      <c r="L54" s="255"/>
    </row>
    <row r="55" spans="1:12" s="256" customFormat="1" x14ac:dyDescent="0.3">
      <c r="A55" s="259" t="s">
        <v>590</v>
      </c>
      <c r="B55" s="260"/>
      <c r="C55" s="261" t="e">
        <f t="shared" si="6"/>
        <v>#DIV/0!</v>
      </c>
      <c r="D55" s="260"/>
      <c r="E55" s="262" t="str">
        <f t="shared" si="7"/>
        <v/>
      </c>
      <c r="F55" s="263" t="str">
        <f t="shared" si="8"/>
        <v/>
      </c>
      <c r="G55" s="254"/>
      <c r="H55" s="254"/>
      <c r="I55" s="254"/>
      <c r="J55" s="254"/>
      <c r="K55" s="255"/>
      <c r="L55" s="255"/>
    </row>
    <row r="56" spans="1:12" s="256" customFormat="1" x14ac:dyDescent="0.3">
      <c r="A56" s="259" t="s">
        <v>590</v>
      </c>
      <c r="B56" s="260"/>
      <c r="C56" s="261" t="e">
        <f t="shared" si="6"/>
        <v>#DIV/0!</v>
      </c>
      <c r="D56" s="260"/>
      <c r="E56" s="262" t="str">
        <f t="shared" si="7"/>
        <v/>
      </c>
      <c r="F56" s="263" t="str">
        <f t="shared" si="8"/>
        <v/>
      </c>
      <c r="G56" s="254"/>
      <c r="H56" s="254"/>
      <c r="I56" s="254"/>
      <c r="J56" s="254"/>
      <c r="K56" s="255"/>
      <c r="L56" s="255"/>
    </row>
    <row r="57" spans="1:12" s="256" customFormat="1" x14ac:dyDescent="0.3">
      <c r="A57" s="259" t="s">
        <v>590</v>
      </c>
      <c r="B57" s="260"/>
      <c r="C57" s="261" t="e">
        <f t="shared" si="6"/>
        <v>#DIV/0!</v>
      </c>
      <c r="D57" s="260"/>
      <c r="E57" s="262" t="str">
        <f t="shared" si="7"/>
        <v/>
      </c>
      <c r="F57" s="263" t="str">
        <f t="shared" si="8"/>
        <v/>
      </c>
      <c r="G57" s="254"/>
      <c r="H57" s="254"/>
      <c r="I57" s="254"/>
      <c r="J57" s="254"/>
      <c r="K57" s="255"/>
      <c r="L57" s="255"/>
    </row>
    <row r="58" spans="1:12" s="256" customFormat="1" x14ac:dyDescent="0.3">
      <c r="A58" s="259" t="s">
        <v>590</v>
      </c>
      <c r="B58" s="260"/>
      <c r="C58" s="261" t="e">
        <f t="shared" si="6"/>
        <v>#DIV/0!</v>
      </c>
      <c r="D58" s="260"/>
      <c r="E58" s="262" t="str">
        <f t="shared" si="7"/>
        <v/>
      </c>
      <c r="F58" s="263" t="str">
        <f t="shared" si="8"/>
        <v/>
      </c>
      <c r="G58" s="254"/>
      <c r="H58" s="254"/>
      <c r="I58" s="254"/>
      <c r="J58" s="254"/>
      <c r="K58" s="255"/>
      <c r="L58" s="255"/>
    </row>
    <row r="59" spans="1:12" s="256" customFormat="1" x14ac:dyDescent="0.3">
      <c r="A59" s="259" t="s">
        <v>590</v>
      </c>
      <c r="B59" s="260"/>
      <c r="C59" s="261" t="e">
        <f t="shared" si="6"/>
        <v>#DIV/0!</v>
      </c>
      <c r="D59" s="260"/>
      <c r="E59" s="262" t="str">
        <f t="shared" si="7"/>
        <v/>
      </c>
      <c r="F59" s="263" t="str">
        <f t="shared" si="8"/>
        <v/>
      </c>
      <c r="G59" s="254"/>
      <c r="H59" s="254"/>
      <c r="I59" s="254"/>
      <c r="J59" s="254"/>
      <c r="K59" s="255"/>
      <c r="L59" s="255"/>
    </row>
    <row r="60" spans="1:12" s="256" customFormat="1" x14ac:dyDescent="0.3">
      <c r="A60" s="259" t="s">
        <v>590</v>
      </c>
      <c r="B60" s="260"/>
      <c r="C60" s="261" t="e">
        <f t="shared" si="6"/>
        <v>#DIV/0!</v>
      </c>
      <c r="D60" s="260"/>
      <c r="E60" s="262" t="str">
        <f t="shared" si="7"/>
        <v/>
      </c>
      <c r="F60" s="263" t="str">
        <f t="shared" si="8"/>
        <v/>
      </c>
      <c r="G60" s="254"/>
      <c r="H60" s="254"/>
      <c r="I60" s="254"/>
      <c r="J60" s="254"/>
      <c r="K60" s="255"/>
      <c r="L60" s="255"/>
    </row>
    <row r="61" spans="1:12" s="256" customFormat="1" x14ac:dyDescent="0.3">
      <c r="A61" s="259" t="s">
        <v>590</v>
      </c>
      <c r="B61" s="260"/>
      <c r="C61" s="261" t="e">
        <f t="shared" si="6"/>
        <v>#DIV/0!</v>
      </c>
      <c r="D61" s="260"/>
      <c r="E61" s="262" t="str">
        <f t="shared" si="7"/>
        <v/>
      </c>
      <c r="F61" s="263" t="str">
        <f t="shared" si="8"/>
        <v/>
      </c>
      <c r="G61" s="254"/>
      <c r="H61" s="254"/>
      <c r="I61" s="254"/>
      <c r="J61" s="254"/>
      <c r="K61" s="255"/>
      <c r="L61" s="255"/>
    </row>
    <row r="62" spans="1:12" s="256" customFormat="1" x14ac:dyDescent="0.3">
      <c r="A62" s="264" t="s">
        <v>57</v>
      </c>
      <c r="B62" s="265">
        <f>SUM(B32:B61)</f>
        <v>0</v>
      </c>
      <c r="C62" s="266" t="e">
        <f>SUM(C32:C61)</f>
        <v>#DIV/0!</v>
      </c>
      <c r="D62" s="265"/>
      <c r="E62" s="265">
        <f>ROUNDUP(SUM(E32:E61),0)</f>
        <v>0</v>
      </c>
      <c r="F62" s="265">
        <f>ROUNDUP(SUM(F32:F61),0)</f>
        <v>0</v>
      </c>
      <c r="G62" s="220"/>
      <c r="H62" s="220"/>
      <c r="I62" s="220"/>
      <c r="J62" s="220"/>
      <c r="K62" s="221"/>
      <c r="L62" s="221"/>
    </row>
    <row r="63" spans="1:12" s="256" customFormat="1" ht="11.4" customHeight="1" x14ac:dyDescent="0.3">
      <c r="A63" s="27"/>
      <c r="B63" s="220"/>
      <c r="C63" s="220"/>
      <c r="D63" s="220"/>
      <c r="E63" s="220"/>
      <c r="F63" s="220"/>
      <c r="G63" s="220"/>
      <c r="H63" s="220"/>
      <c r="I63" s="220"/>
      <c r="J63" s="220"/>
      <c r="K63" s="221"/>
      <c r="L63" s="221"/>
    </row>
    <row r="64" spans="1:12" s="256" customFormat="1" hidden="1" x14ac:dyDescent="0.3">
      <c r="A64" s="27"/>
      <c r="B64" s="220"/>
      <c r="C64" s="220"/>
      <c r="D64" s="267">
        <f t="shared" ref="D64:L64" si="9">D10</f>
        <v>2024</v>
      </c>
      <c r="E64" s="267">
        <f t="shared" si="9"/>
        <v>2025</v>
      </c>
      <c r="F64" s="267">
        <f t="shared" si="9"/>
        <v>2026</v>
      </c>
      <c r="G64" s="267">
        <f t="shared" si="9"/>
        <v>2027</v>
      </c>
      <c r="H64" s="267">
        <f t="shared" si="9"/>
        <v>2028</v>
      </c>
      <c r="I64" s="267">
        <f t="shared" si="9"/>
        <v>2029</v>
      </c>
      <c r="J64" s="267">
        <f t="shared" si="9"/>
        <v>2030</v>
      </c>
      <c r="K64" s="267">
        <f t="shared" si="9"/>
        <v>2031</v>
      </c>
      <c r="L64" s="267">
        <f t="shared" si="9"/>
        <v>2032</v>
      </c>
    </row>
    <row r="65" spans="1:13" s="256" customFormat="1" hidden="1" x14ac:dyDescent="0.3">
      <c r="A65" s="268" t="s">
        <v>591</v>
      </c>
      <c r="C65" s="269"/>
      <c r="D65" s="269"/>
      <c r="E65" s="269"/>
      <c r="F65" s="269"/>
      <c r="G65" s="269"/>
      <c r="H65" s="269"/>
      <c r="I65" s="269"/>
      <c r="J65" s="269"/>
      <c r="K65" s="269"/>
      <c r="L65" s="269"/>
    </row>
    <row r="66" spans="1:13" s="256" customFormat="1" hidden="1" x14ac:dyDescent="0.3">
      <c r="A66" s="264" t="s">
        <v>592</v>
      </c>
      <c r="C66" s="265">
        <f>SUM(C65:C65)</f>
        <v>0</v>
      </c>
      <c r="D66" s="265">
        <f t="shared" ref="D66:L66" si="10">SUM(D65:D65)</f>
        <v>0</v>
      </c>
      <c r="E66" s="265">
        <f t="shared" si="10"/>
        <v>0</v>
      </c>
      <c r="F66" s="265">
        <f t="shared" si="10"/>
        <v>0</v>
      </c>
      <c r="G66" s="265">
        <f t="shared" si="10"/>
        <v>0</v>
      </c>
      <c r="H66" s="265">
        <f t="shared" si="10"/>
        <v>0</v>
      </c>
      <c r="I66" s="265">
        <f t="shared" si="10"/>
        <v>0</v>
      </c>
      <c r="J66" s="265">
        <f t="shared" si="10"/>
        <v>0</v>
      </c>
      <c r="K66" s="265">
        <f t="shared" si="10"/>
        <v>0</v>
      </c>
      <c r="L66" s="265">
        <f t="shared" si="10"/>
        <v>0</v>
      </c>
    </row>
    <row r="67" spans="1:13" hidden="1" x14ac:dyDescent="0.3"/>
    <row r="68" spans="1:13" hidden="1" x14ac:dyDescent="0.3"/>
    <row r="69" spans="1:13" hidden="1" x14ac:dyDescent="0.3"/>
    <row r="70" spans="1:13" hidden="1" x14ac:dyDescent="0.3"/>
    <row r="71" spans="1:13" hidden="1" x14ac:dyDescent="0.3"/>
    <row r="74" spans="1:13" s="271" customFormat="1" x14ac:dyDescent="0.3">
      <c r="A74" s="18"/>
      <c r="B74" s="221"/>
      <c r="C74" s="270"/>
      <c r="D74" s="221"/>
      <c r="E74" s="221"/>
      <c r="F74" s="221"/>
      <c r="G74" s="221"/>
      <c r="H74" s="221"/>
      <c r="I74" s="221"/>
      <c r="J74" s="221"/>
      <c r="K74" s="221"/>
      <c r="L74" s="221"/>
    </row>
    <row r="75" spans="1:13" s="271" customFormat="1" x14ac:dyDescent="0.3">
      <c r="A75" s="18"/>
      <c r="B75" s="221"/>
      <c r="C75" s="270"/>
      <c r="D75" s="221"/>
      <c r="E75" s="221"/>
      <c r="F75" s="221"/>
      <c r="G75" s="221"/>
      <c r="H75" s="221"/>
      <c r="I75" s="221"/>
      <c r="J75" s="221"/>
      <c r="K75" s="221"/>
      <c r="L75" s="221"/>
    </row>
    <row r="78" spans="1:13" ht="13.2" x14ac:dyDescent="0.3">
      <c r="A78" s="487" t="s">
        <v>593</v>
      </c>
      <c r="B78" s="487"/>
      <c r="C78" s="487"/>
      <c r="D78" s="487"/>
      <c r="E78" s="487"/>
      <c r="F78" s="487"/>
      <c r="G78" s="487"/>
      <c r="H78" s="272"/>
      <c r="I78" s="272"/>
      <c r="J78" s="272"/>
      <c r="K78" s="272"/>
      <c r="L78" s="272"/>
      <c r="M78" s="272"/>
    </row>
    <row r="79" spans="1:13" ht="13.2" x14ac:dyDescent="0.3">
      <c r="A79" s="273"/>
      <c r="B79" s="272"/>
      <c r="C79" s="274"/>
      <c r="D79" s="272"/>
      <c r="E79" s="272"/>
      <c r="F79" s="272"/>
      <c r="G79" s="272"/>
      <c r="H79" s="272"/>
      <c r="I79" s="272"/>
      <c r="J79" s="272"/>
      <c r="K79" s="272"/>
      <c r="L79" s="272"/>
      <c r="M79" s="272"/>
    </row>
    <row r="80" spans="1:13" ht="42.6" customHeight="1" x14ac:dyDescent="0.3">
      <c r="A80" s="275" t="s">
        <v>594</v>
      </c>
      <c r="B80" s="272"/>
      <c r="C80" s="258" t="s">
        <v>263</v>
      </c>
      <c r="D80" s="272"/>
      <c r="E80" s="272"/>
      <c r="F80" s="258" t="s">
        <v>585</v>
      </c>
      <c r="G80" s="272"/>
      <c r="H80" s="258" t="s">
        <v>595</v>
      </c>
      <c r="I80" s="276"/>
      <c r="J80" s="272"/>
      <c r="K80" s="272"/>
      <c r="L80" s="272"/>
      <c r="M80" s="272"/>
    </row>
    <row r="81" spans="1:12" ht="13.2" x14ac:dyDescent="0.3">
      <c r="A81" s="259" t="s">
        <v>596</v>
      </c>
      <c r="B81" s="272"/>
      <c r="C81" s="277" t="s">
        <v>597</v>
      </c>
      <c r="D81" s="272"/>
      <c r="E81" s="272"/>
      <c r="F81" s="307"/>
      <c r="G81" s="272"/>
      <c r="H81" s="309"/>
      <c r="I81" s="274"/>
      <c r="J81" s="68"/>
      <c r="K81" s="68"/>
      <c r="L81" s="68"/>
    </row>
    <row r="82" spans="1:12" ht="13.2" x14ac:dyDescent="0.3">
      <c r="A82" s="259" t="s">
        <v>596</v>
      </c>
      <c r="B82" s="272"/>
      <c r="C82" s="277" t="s">
        <v>597</v>
      </c>
      <c r="D82" s="272"/>
      <c r="E82" s="272"/>
      <c r="F82" s="308"/>
      <c r="G82" s="272"/>
      <c r="H82" s="310"/>
      <c r="I82" s="274"/>
      <c r="J82" s="68"/>
      <c r="K82" s="68"/>
      <c r="L82" s="68"/>
    </row>
    <row r="83" spans="1:12" ht="13.2" x14ac:dyDescent="0.3">
      <c r="A83" s="259" t="s">
        <v>596</v>
      </c>
      <c r="B83" s="272"/>
      <c r="C83" s="277" t="s">
        <v>597</v>
      </c>
      <c r="D83" s="272"/>
      <c r="E83" s="272"/>
      <c r="F83" s="308"/>
      <c r="G83" s="272"/>
      <c r="H83" s="310"/>
      <c r="I83" s="274"/>
      <c r="J83" s="68"/>
      <c r="K83" s="68"/>
      <c r="L83" s="68"/>
    </row>
    <row r="84" spans="1:12" ht="13.2" x14ac:dyDescent="0.3">
      <c r="A84" s="259" t="s">
        <v>596</v>
      </c>
      <c r="B84" s="272"/>
      <c r="C84" s="277" t="s">
        <v>597</v>
      </c>
      <c r="D84" s="272"/>
      <c r="E84" s="272"/>
      <c r="F84" s="308"/>
      <c r="G84" s="272"/>
      <c r="H84" s="310"/>
      <c r="I84" s="274"/>
      <c r="J84" s="68"/>
      <c r="K84" s="68"/>
      <c r="L84" s="68"/>
    </row>
    <row r="85" spans="1:12" ht="13.2" x14ac:dyDescent="0.3">
      <c r="A85" s="259" t="s">
        <v>596</v>
      </c>
      <c r="B85" s="272"/>
      <c r="C85" s="277" t="s">
        <v>597</v>
      </c>
      <c r="D85" s="272"/>
      <c r="E85" s="272"/>
      <c r="F85" s="308"/>
      <c r="G85" s="272"/>
      <c r="H85" s="310"/>
      <c r="I85" s="274"/>
      <c r="J85" s="68"/>
      <c r="K85" s="68"/>
      <c r="L85" s="68"/>
    </row>
    <row r="86" spans="1:12" ht="13.2" x14ac:dyDescent="0.3">
      <c r="A86" s="259" t="s">
        <v>596</v>
      </c>
      <c r="B86" s="272"/>
      <c r="C86" s="277" t="s">
        <v>597</v>
      </c>
      <c r="D86" s="272"/>
      <c r="E86" s="272"/>
      <c r="F86" s="308"/>
      <c r="G86" s="272"/>
      <c r="H86" s="310"/>
      <c r="I86" s="274"/>
      <c r="J86" s="68"/>
      <c r="K86" s="68"/>
      <c r="L86" s="68"/>
    </row>
    <row r="87" spans="1:12" ht="13.2" x14ac:dyDescent="0.3">
      <c r="A87" s="259" t="s">
        <v>596</v>
      </c>
      <c r="B87" s="272"/>
      <c r="C87" s="277" t="s">
        <v>597</v>
      </c>
      <c r="D87" s="272"/>
      <c r="E87" s="272"/>
      <c r="F87" s="308"/>
      <c r="G87" s="272"/>
      <c r="H87" s="310"/>
      <c r="I87" s="274"/>
      <c r="J87" s="68"/>
      <c r="K87" s="68"/>
      <c r="L87" s="68"/>
    </row>
    <row r="88" spans="1:12" ht="13.2" x14ac:dyDescent="0.3">
      <c r="A88" s="259" t="s">
        <v>596</v>
      </c>
      <c r="B88" s="272"/>
      <c r="C88" s="277" t="s">
        <v>597</v>
      </c>
      <c r="D88" s="272"/>
      <c r="E88" s="272"/>
      <c r="F88" s="308"/>
      <c r="G88" s="272"/>
      <c r="H88" s="310"/>
      <c r="I88" s="274"/>
      <c r="J88" s="68"/>
      <c r="K88" s="68"/>
      <c r="L88" s="68"/>
    </row>
    <row r="89" spans="1:12" ht="13.2" x14ac:dyDescent="0.3">
      <c r="A89" s="259" t="s">
        <v>596</v>
      </c>
      <c r="B89" s="272"/>
      <c r="C89" s="277" t="s">
        <v>597</v>
      </c>
      <c r="D89" s="272"/>
      <c r="E89" s="272"/>
      <c r="F89" s="308"/>
      <c r="G89" s="272"/>
      <c r="H89" s="310"/>
      <c r="I89" s="274"/>
      <c r="J89" s="68"/>
      <c r="K89" s="68"/>
      <c r="L89" s="68"/>
    </row>
    <row r="90" spans="1:12" ht="13.2" x14ac:dyDescent="0.3">
      <c r="A90" s="259" t="s">
        <v>596</v>
      </c>
      <c r="B90" s="272"/>
      <c r="C90" s="277" t="s">
        <v>597</v>
      </c>
      <c r="D90" s="272"/>
      <c r="E90" s="272"/>
      <c r="F90" s="308"/>
      <c r="G90" s="272"/>
      <c r="H90" s="310"/>
      <c r="I90" s="274"/>
      <c r="J90" s="68"/>
      <c r="K90" s="68"/>
      <c r="L90" s="68"/>
    </row>
    <row r="91" spans="1:12" ht="13.2" x14ac:dyDescent="0.3">
      <c r="A91" s="259" t="s">
        <v>596</v>
      </c>
      <c r="B91" s="272"/>
      <c r="C91" s="277" t="s">
        <v>597</v>
      </c>
      <c r="D91" s="272"/>
      <c r="E91" s="272"/>
      <c r="F91" s="308"/>
      <c r="G91" s="272"/>
      <c r="H91" s="310"/>
      <c r="I91" s="274"/>
      <c r="J91" s="68"/>
      <c r="K91" s="68"/>
      <c r="L91" s="68"/>
    </row>
    <row r="92" spans="1:12" ht="13.2" x14ac:dyDescent="0.3">
      <c r="A92" s="259" t="s">
        <v>596</v>
      </c>
      <c r="B92" s="272"/>
      <c r="C92" s="277" t="s">
        <v>597</v>
      </c>
      <c r="D92" s="272"/>
      <c r="E92" s="272"/>
      <c r="F92" s="308"/>
      <c r="G92" s="272"/>
      <c r="H92" s="310"/>
      <c r="I92" s="274"/>
      <c r="J92" s="68"/>
      <c r="K92" s="68"/>
      <c r="L92" s="68"/>
    </row>
    <row r="93" spans="1:12" ht="13.2" x14ac:dyDescent="0.3">
      <c r="A93" s="259" t="s">
        <v>596</v>
      </c>
      <c r="B93" s="272"/>
      <c r="C93" s="277" t="s">
        <v>597</v>
      </c>
      <c r="D93" s="272"/>
      <c r="E93" s="272"/>
      <c r="F93" s="308"/>
      <c r="G93" s="272"/>
      <c r="H93" s="310"/>
      <c r="I93" s="274"/>
      <c r="J93" s="68"/>
      <c r="K93" s="68"/>
      <c r="L93" s="68"/>
    </row>
    <row r="94" spans="1:12" ht="13.2" x14ac:dyDescent="0.3">
      <c r="A94" s="259" t="s">
        <v>596</v>
      </c>
      <c r="B94" s="272"/>
      <c r="C94" s="277" t="s">
        <v>597</v>
      </c>
      <c r="D94" s="272"/>
      <c r="E94" s="272"/>
      <c r="F94" s="308"/>
      <c r="G94" s="272"/>
      <c r="H94" s="310"/>
      <c r="I94" s="274"/>
      <c r="J94" s="68"/>
      <c r="K94" s="68"/>
      <c r="L94" s="68"/>
    </row>
    <row r="95" spans="1:12" ht="13.2" x14ac:dyDescent="0.3">
      <c r="A95" s="259" t="s">
        <v>596</v>
      </c>
      <c r="B95" s="272"/>
      <c r="C95" s="277" t="s">
        <v>597</v>
      </c>
      <c r="D95" s="272"/>
      <c r="E95" s="272"/>
      <c r="F95" s="308"/>
      <c r="G95" s="272"/>
      <c r="H95" s="310"/>
      <c r="I95" s="274"/>
      <c r="J95" s="68"/>
      <c r="K95" s="68"/>
      <c r="L95" s="68"/>
    </row>
    <row r="96" spans="1:12" ht="13.2" x14ac:dyDescent="0.3">
      <c r="A96" s="259" t="s">
        <v>596</v>
      </c>
      <c r="B96" s="272"/>
      <c r="C96" s="277" t="s">
        <v>597</v>
      </c>
      <c r="D96" s="272"/>
      <c r="E96" s="272"/>
      <c r="F96" s="308"/>
      <c r="G96" s="272"/>
      <c r="H96" s="310"/>
      <c r="I96" s="274"/>
      <c r="J96" s="68"/>
      <c r="K96" s="68"/>
      <c r="L96" s="68"/>
    </row>
    <row r="97" spans="1:13" ht="13.2" x14ac:dyDescent="0.3">
      <c r="A97" s="259" t="s">
        <v>596</v>
      </c>
      <c r="B97" s="272"/>
      <c r="C97" s="277" t="s">
        <v>597</v>
      </c>
      <c r="D97" s="272"/>
      <c r="E97" s="272"/>
      <c r="F97" s="308"/>
      <c r="G97" s="272"/>
      <c r="H97" s="310"/>
      <c r="I97" s="274"/>
      <c r="J97" s="68"/>
      <c r="K97" s="68"/>
      <c r="L97" s="68"/>
    </row>
    <row r="98" spans="1:13" ht="13.2" x14ac:dyDescent="0.3">
      <c r="A98" s="259" t="s">
        <v>596</v>
      </c>
      <c r="B98" s="272"/>
      <c r="C98" s="277" t="s">
        <v>597</v>
      </c>
      <c r="D98" s="272"/>
      <c r="E98" s="272"/>
      <c r="F98" s="308"/>
      <c r="G98" s="272"/>
      <c r="H98" s="310"/>
      <c r="I98" s="274"/>
      <c r="J98" s="68"/>
      <c r="K98" s="68"/>
      <c r="L98" s="68"/>
    </row>
    <row r="99" spans="1:13" ht="13.2" x14ac:dyDescent="0.3">
      <c r="A99" s="259" t="s">
        <v>596</v>
      </c>
      <c r="B99" s="272"/>
      <c r="C99" s="277" t="s">
        <v>597</v>
      </c>
      <c r="D99" s="272"/>
      <c r="E99" s="272"/>
      <c r="F99" s="308"/>
      <c r="G99" s="272"/>
      <c r="H99" s="310"/>
      <c r="I99" s="274"/>
      <c r="J99" s="68"/>
      <c r="K99" s="68"/>
      <c r="L99" s="68"/>
    </row>
    <row r="100" spans="1:13" ht="13.2" x14ac:dyDescent="0.3">
      <c r="A100" s="259" t="s">
        <v>596</v>
      </c>
      <c r="B100" s="272"/>
      <c r="C100" s="277" t="s">
        <v>597</v>
      </c>
      <c r="D100" s="272"/>
      <c r="E100" s="272"/>
      <c r="F100" s="308"/>
      <c r="G100" s="272"/>
      <c r="H100" s="310"/>
      <c r="I100" s="274"/>
      <c r="J100" s="68"/>
      <c r="K100" s="68"/>
      <c r="L100" s="68"/>
    </row>
    <row r="101" spans="1:13" ht="13.2" x14ac:dyDescent="0.3">
      <c r="A101" s="68"/>
      <c r="B101" s="272"/>
      <c r="C101" s="68"/>
      <c r="D101" s="272"/>
      <c r="E101" s="272"/>
      <c r="F101" s="272"/>
      <c r="G101" s="272"/>
      <c r="H101" s="272"/>
      <c r="I101" s="272"/>
      <c r="J101" s="68"/>
      <c r="K101" s="68"/>
      <c r="L101" s="68"/>
    </row>
    <row r="102" spans="1:13" ht="13.2" x14ac:dyDescent="0.3">
      <c r="A102" s="275"/>
      <c r="B102" s="278"/>
      <c r="C102" s="279">
        <f t="shared" ref="C102:L102" si="11">C10</f>
        <v>2023</v>
      </c>
      <c r="D102" s="279">
        <f t="shared" si="11"/>
        <v>2024</v>
      </c>
      <c r="E102" s="279">
        <f t="shared" si="11"/>
        <v>2025</v>
      </c>
      <c r="F102" s="279">
        <f t="shared" si="11"/>
        <v>2026</v>
      </c>
      <c r="G102" s="279">
        <f t="shared" si="11"/>
        <v>2027</v>
      </c>
      <c r="H102" s="279">
        <f t="shared" si="11"/>
        <v>2028</v>
      </c>
      <c r="I102" s="279">
        <f t="shared" si="11"/>
        <v>2029</v>
      </c>
      <c r="J102" s="279">
        <f t="shared" si="11"/>
        <v>2030</v>
      </c>
      <c r="K102" s="279">
        <f t="shared" si="11"/>
        <v>2031</v>
      </c>
      <c r="L102" s="279">
        <f t="shared" si="11"/>
        <v>2032</v>
      </c>
      <c r="M102" s="272"/>
    </row>
    <row r="103" spans="1:13" ht="13.2" x14ac:dyDescent="0.3">
      <c r="A103" s="280" t="str">
        <f t="shared" ref="A103:A122" si="12">A81</f>
        <v>[denumire activ corporal/necorporal]</v>
      </c>
      <c r="B103" s="58"/>
      <c r="C103" s="281">
        <f t="shared" ref="C103:L103" si="13">IF(AND(C$9&gt;0,C$9&lt;=$E$62),N(MOD(C$9,$H81+1)=0)*$F81,0)</f>
        <v>0</v>
      </c>
      <c r="D103" s="281">
        <f t="shared" si="13"/>
        <v>0</v>
      </c>
      <c r="E103" s="281">
        <f t="shared" si="13"/>
        <v>0</v>
      </c>
      <c r="F103" s="281">
        <f t="shared" si="13"/>
        <v>0</v>
      </c>
      <c r="G103" s="281">
        <f t="shared" si="13"/>
        <v>0</v>
      </c>
      <c r="H103" s="281">
        <f t="shared" si="13"/>
        <v>0</v>
      </c>
      <c r="I103" s="281">
        <f t="shared" si="13"/>
        <v>0</v>
      </c>
      <c r="J103" s="281">
        <f t="shared" si="13"/>
        <v>0</v>
      </c>
      <c r="K103" s="281">
        <f t="shared" si="13"/>
        <v>0</v>
      </c>
      <c r="L103" s="281">
        <f t="shared" si="13"/>
        <v>0</v>
      </c>
    </row>
    <row r="104" spans="1:13" ht="13.2" x14ac:dyDescent="0.3">
      <c r="A104" s="280" t="str">
        <f t="shared" si="12"/>
        <v>[denumire activ corporal/necorporal]</v>
      </c>
      <c r="B104" s="58"/>
      <c r="C104" s="281">
        <f t="shared" ref="C104:L104" si="14">IF(AND(C$9&gt;0,C$9&lt;=$E$62),N(MOD(C$9,$H82+1)=0)*$F82,0)</f>
        <v>0</v>
      </c>
      <c r="D104" s="281">
        <f t="shared" si="14"/>
        <v>0</v>
      </c>
      <c r="E104" s="281">
        <f t="shared" si="14"/>
        <v>0</v>
      </c>
      <c r="F104" s="281">
        <f t="shared" si="14"/>
        <v>0</v>
      </c>
      <c r="G104" s="281">
        <f t="shared" si="14"/>
        <v>0</v>
      </c>
      <c r="H104" s="281">
        <f t="shared" si="14"/>
        <v>0</v>
      </c>
      <c r="I104" s="281">
        <f t="shared" si="14"/>
        <v>0</v>
      </c>
      <c r="J104" s="281">
        <f t="shared" si="14"/>
        <v>0</v>
      </c>
      <c r="K104" s="281">
        <f t="shared" si="14"/>
        <v>0</v>
      </c>
      <c r="L104" s="281">
        <f t="shared" si="14"/>
        <v>0</v>
      </c>
    </row>
    <row r="105" spans="1:13" ht="13.2" x14ac:dyDescent="0.3">
      <c r="A105" s="280" t="str">
        <f t="shared" si="12"/>
        <v>[denumire activ corporal/necorporal]</v>
      </c>
      <c r="B105" s="58"/>
      <c r="C105" s="281">
        <f t="shared" ref="C105:L105" si="15">IF(AND(C$9&gt;0,C$9&lt;=$E$62),N(MOD(C$9,$H83+1)=0)*$F83,0)</f>
        <v>0</v>
      </c>
      <c r="D105" s="281">
        <f t="shared" si="15"/>
        <v>0</v>
      </c>
      <c r="E105" s="281">
        <f t="shared" si="15"/>
        <v>0</v>
      </c>
      <c r="F105" s="281">
        <f t="shared" si="15"/>
        <v>0</v>
      </c>
      <c r="G105" s="281">
        <f t="shared" si="15"/>
        <v>0</v>
      </c>
      <c r="H105" s="281">
        <f t="shared" si="15"/>
        <v>0</v>
      </c>
      <c r="I105" s="281">
        <f t="shared" si="15"/>
        <v>0</v>
      </c>
      <c r="J105" s="281">
        <f t="shared" si="15"/>
        <v>0</v>
      </c>
      <c r="K105" s="281">
        <f t="shared" si="15"/>
        <v>0</v>
      </c>
      <c r="L105" s="281">
        <f t="shared" si="15"/>
        <v>0</v>
      </c>
    </row>
    <row r="106" spans="1:13" ht="13.2" x14ac:dyDescent="0.3">
      <c r="A106" s="280" t="str">
        <f t="shared" si="12"/>
        <v>[denumire activ corporal/necorporal]</v>
      </c>
      <c r="B106" s="58"/>
      <c r="C106" s="281">
        <f t="shared" ref="C106:L106" si="16">IF(AND(C$9&gt;0,C$9&lt;=$E$62),N(MOD(C$9,$H84+1)=0)*$F84,0)</f>
        <v>0</v>
      </c>
      <c r="D106" s="281">
        <f t="shared" si="16"/>
        <v>0</v>
      </c>
      <c r="E106" s="281">
        <f t="shared" si="16"/>
        <v>0</v>
      </c>
      <c r="F106" s="281">
        <f t="shared" si="16"/>
        <v>0</v>
      </c>
      <c r="G106" s="281">
        <f t="shared" si="16"/>
        <v>0</v>
      </c>
      <c r="H106" s="281">
        <f t="shared" si="16"/>
        <v>0</v>
      </c>
      <c r="I106" s="281">
        <f t="shared" si="16"/>
        <v>0</v>
      </c>
      <c r="J106" s="281">
        <f t="shared" si="16"/>
        <v>0</v>
      </c>
      <c r="K106" s="281">
        <f t="shared" si="16"/>
        <v>0</v>
      </c>
      <c r="L106" s="281">
        <f t="shared" si="16"/>
        <v>0</v>
      </c>
    </row>
    <row r="107" spans="1:13" ht="13.2" x14ac:dyDescent="0.3">
      <c r="A107" s="280" t="str">
        <f t="shared" si="12"/>
        <v>[denumire activ corporal/necorporal]</v>
      </c>
      <c r="B107" s="58"/>
      <c r="C107" s="281">
        <f t="shared" ref="C107:L107" si="17">IF(AND(C$9&gt;0,C$9&lt;=$E$62),N(MOD(C$9,$H85+1)=0)*$F85,0)</f>
        <v>0</v>
      </c>
      <c r="D107" s="281">
        <f t="shared" si="17"/>
        <v>0</v>
      </c>
      <c r="E107" s="281">
        <f t="shared" si="17"/>
        <v>0</v>
      </c>
      <c r="F107" s="281">
        <f t="shared" si="17"/>
        <v>0</v>
      </c>
      <c r="G107" s="281">
        <f t="shared" si="17"/>
        <v>0</v>
      </c>
      <c r="H107" s="281">
        <f t="shared" si="17"/>
        <v>0</v>
      </c>
      <c r="I107" s="281">
        <f t="shared" si="17"/>
        <v>0</v>
      </c>
      <c r="J107" s="281">
        <f t="shared" si="17"/>
        <v>0</v>
      </c>
      <c r="K107" s="281">
        <f t="shared" si="17"/>
        <v>0</v>
      </c>
      <c r="L107" s="281">
        <f t="shared" si="17"/>
        <v>0</v>
      </c>
    </row>
    <row r="108" spans="1:13" ht="13.2" x14ac:dyDescent="0.3">
      <c r="A108" s="280" t="str">
        <f t="shared" si="12"/>
        <v>[denumire activ corporal/necorporal]</v>
      </c>
      <c r="B108" s="58"/>
      <c r="C108" s="281">
        <f t="shared" ref="C108:L108" si="18">IF(AND(C$9&gt;0,C$9&lt;=$E$62),N(MOD(C$9,$H86+1)=0)*$F86,0)</f>
        <v>0</v>
      </c>
      <c r="D108" s="281">
        <f t="shared" si="18"/>
        <v>0</v>
      </c>
      <c r="E108" s="281">
        <f t="shared" si="18"/>
        <v>0</v>
      </c>
      <c r="F108" s="281">
        <f t="shared" si="18"/>
        <v>0</v>
      </c>
      <c r="G108" s="281">
        <f t="shared" si="18"/>
        <v>0</v>
      </c>
      <c r="H108" s="281">
        <f t="shared" si="18"/>
        <v>0</v>
      </c>
      <c r="I108" s="281">
        <f t="shared" si="18"/>
        <v>0</v>
      </c>
      <c r="J108" s="281">
        <f t="shared" si="18"/>
        <v>0</v>
      </c>
      <c r="K108" s="281">
        <f t="shared" si="18"/>
        <v>0</v>
      </c>
      <c r="L108" s="281">
        <f t="shared" si="18"/>
        <v>0</v>
      </c>
    </row>
    <row r="109" spans="1:13" ht="13.2" x14ac:dyDescent="0.3">
      <c r="A109" s="280" t="str">
        <f t="shared" si="12"/>
        <v>[denumire activ corporal/necorporal]</v>
      </c>
      <c r="B109" s="58"/>
      <c r="C109" s="281">
        <f t="shared" ref="C109:L109" si="19">IF(AND(C$9&gt;0,C$9&lt;=$E$62),N(MOD(C$9,$H87+1)=0)*$F87,0)</f>
        <v>0</v>
      </c>
      <c r="D109" s="281">
        <f t="shared" si="19"/>
        <v>0</v>
      </c>
      <c r="E109" s="281">
        <f t="shared" si="19"/>
        <v>0</v>
      </c>
      <c r="F109" s="281">
        <f t="shared" si="19"/>
        <v>0</v>
      </c>
      <c r="G109" s="281">
        <f t="shared" si="19"/>
        <v>0</v>
      </c>
      <c r="H109" s="281">
        <f t="shared" si="19"/>
        <v>0</v>
      </c>
      <c r="I109" s="281">
        <f t="shared" si="19"/>
        <v>0</v>
      </c>
      <c r="J109" s="281">
        <f t="shared" si="19"/>
        <v>0</v>
      </c>
      <c r="K109" s="281">
        <f t="shared" si="19"/>
        <v>0</v>
      </c>
      <c r="L109" s="281">
        <f t="shared" si="19"/>
        <v>0</v>
      </c>
    </row>
    <row r="110" spans="1:13" ht="13.2" x14ac:dyDescent="0.3">
      <c r="A110" s="280" t="str">
        <f t="shared" si="12"/>
        <v>[denumire activ corporal/necorporal]</v>
      </c>
      <c r="B110" s="58"/>
      <c r="C110" s="281">
        <f t="shared" ref="C110:L110" si="20">IF(AND(C$9&gt;0,C$9&lt;=$E$62),N(MOD(C$9,$H88+1)=0)*$F88,0)</f>
        <v>0</v>
      </c>
      <c r="D110" s="281">
        <f t="shared" si="20"/>
        <v>0</v>
      </c>
      <c r="E110" s="281">
        <f t="shared" si="20"/>
        <v>0</v>
      </c>
      <c r="F110" s="281">
        <f t="shared" si="20"/>
        <v>0</v>
      </c>
      <c r="G110" s="281">
        <f t="shared" si="20"/>
        <v>0</v>
      </c>
      <c r="H110" s="281">
        <f t="shared" si="20"/>
        <v>0</v>
      </c>
      <c r="I110" s="281">
        <f t="shared" si="20"/>
        <v>0</v>
      </c>
      <c r="J110" s="281">
        <f t="shared" si="20"/>
        <v>0</v>
      </c>
      <c r="K110" s="281">
        <f t="shared" si="20"/>
        <v>0</v>
      </c>
      <c r="L110" s="281">
        <f t="shared" si="20"/>
        <v>0</v>
      </c>
    </row>
    <row r="111" spans="1:13" ht="13.2" x14ac:dyDescent="0.3">
      <c r="A111" s="280" t="str">
        <f t="shared" si="12"/>
        <v>[denumire activ corporal/necorporal]</v>
      </c>
      <c r="B111" s="58"/>
      <c r="C111" s="281">
        <f t="shared" ref="C111:L111" si="21">IF(AND(C$9&gt;0,C$9&lt;=$E$62),N(MOD(C$9,$H89+1)=0)*$F89,0)</f>
        <v>0</v>
      </c>
      <c r="D111" s="281">
        <f t="shared" si="21"/>
        <v>0</v>
      </c>
      <c r="E111" s="281">
        <f t="shared" si="21"/>
        <v>0</v>
      </c>
      <c r="F111" s="281">
        <f t="shared" si="21"/>
        <v>0</v>
      </c>
      <c r="G111" s="281">
        <f t="shared" si="21"/>
        <v>0</v>
      </c>
      <c r="H111" s="281">
        <f t="shared" si="21"/>
        <v>0</v>
      </c>
      <c r="I111" s="281">
        <f t="shared" si="21"/>
        <v>0</v>
      </c>
      <c r="J111" s="281">
        <f t="shared" si="21"/>
        <v>0</v>
      </c>
      <c r="K111" s="281">
        <f t="shared" si="21"/>
        <v>0</v>
      </c>
      <c r="L111" s="281">
        <f t="shared" si="21"/>
        <v>0</v>
      </c>
    </row>
    <row r="112" spans="1:13" ht="13.2" x14ac:dyDescent="0.3">
      <c r="A112" s="280" t="str">
        <f t="shared" si="12"/>
        <v>[denumire activ corporal/necorporal]</v>
      </c>
      <c r="B112" s="58"/>
      <c r="C112" s="281">
        <f t="shared" ref="C112:L112" si="22">IF(AND(C$9&gt;0,C$9&lt;=$E$62),N(MOD(C$9,$H90+1)=0)*$F90,0)</f>
        <v>0</v>
      </c>
      <c r="D112" s="281">
        <f t="shared" si="22"/>
        <v>0</v>
      </c>
      <c r="E112" s="281">
        <f t="shared" si="22"/>
        <v>0</v>
      </c>
      <c r="F112" s="281">
        <f t="shared" si="22"/>
        <v>0</v>
      </c>
      <c r="G112" s="281">
        <f t="shared" si="22"/>
        <v>0</v>
      </c>
      <c r="H112" s="281">
        <f t="shared" si="22"/>
        <v>0</v>
      </c>
      <c r="I112" s="281">
        <f t="shared" si="22"/>
        <v>0</v>
      </c>
      <c r="J112" s="281">
        <f t="shared" si="22"/>
        <v>0</v>
      </c>
      <c r="K112" s="281">
        <f t="shared" si="22"/>
        <v>0</v>
      </c>
      <c r="L112" s="281">
        <f t="shared" si="22"/>
        <v>0</v>
      </c>
    </row>
    <row r="113" spans="1:12" ht="13.2" x14ac:dyDescent="0.3">
      <c r="A113" s="280" t="str">
        <f t="shared" si="12"/>
        <v>[denumire activ corporal/necorporal]</v>
      </c>
      <c r="B113" s="58"/>
      <c r="C113" s="281">
        <f t="shared" ref="C113:L113" si="23">IF(AND(C$9&gt;0,C$9&lt;=$E$62),N(MOD(C$9,$H91+1)=0)*$F91,0)</f>
        <v>0</v>
      </c>
      <c r="D113" s="281">
        <f t="shared" si="23"/>
        <v>0</v>
      </c>
      <c r="E113" s="281">
        <f t="shared" si="23"/>
        <v>0</v>
      </c>
      <c r="F113" s="281">
        <f t="shared" si="23"/>
        <v>0</v>
      </c>
      <c r="G113" s="281">
        <f t="shared" si="23"/>
        <v>0</v>
      </c>
      <c r="H113" s="281">
        <f t="shared" si="23"/>
        <v>0</v>
      </c>
      <c r="I113" s="281">
        <f t="shared" si="23"/>
        <v>0</v>
      </c>
      <c r="J113" s="281">
        <f t="shared" si="23"/>
        <v>0</v>
      </c>
      <c r="K113" s="281">
        <f t="shared" si="23"/>
        <v>0</v>
      </c>
      <c r="L113" s="281">
        <f t="shared" si="23"/>
        <v>0</v>
      </c>
    </row>
    <row r="114" spans="1:12" ht="13.2" x14ac:dyDescent="0.3">
      <c r="A114" s="280" t="str">
        <f t="shared" si="12"/>
        <v>[denumire activ corporal/necorporal]</v>
      </c>
      <c r="B114" s="58"/>
      <c r="C114" s="281">
        <f t="shared" ref="C114:L114" si="24">IF(AND(C$9&gt;0,C$9&lt;=$E$62),N(MOD(C$9,$H92+1)=0)*$F92,0)</f>
        <v>0</v>
      </c>
      <c r="D114" s="281">
        <f t="shared" si="24"/>
        <v>0</v>
      </c>
      <c r="E114" s="281">
        <f t="shared" si="24"/>
        <v>0</v>
      </c>
      <c r="F114" s="281">
        <f t="shared" si="24"/>
        <v>0</v>
      </c>
      <c r="G114" s="281">
        <f t="shared" si="24"/>
        <v>0</v>
      </c>
      <c r="H114" s="281">
        <f t="shared" si="24"/>
        <v>0</v>
      </c>
      <c r="I114" s="281">
        <f t="shared" si="24"/>
        <v>0</v>
      </c>
      <c r="J114" s="281">
        <f t="shared" si="24"/>
        <v>0</v>
      </c>
      <c r="K114" s="281">
        <f t="shared" si="24"/>
        <v>0</v>
      </c>
      <c r="L114" s="281">
        <f t="shared" si="24"/>
        <v>0</v>
      </c>
    </row>
    <row r="115" spans="1:12" ht="13.2" x14ac:dyDescent="0.3">
      <c r="A115" s="280" t="str">
        <f t="shared" si="12"/>
        <v>[denumire activ corporal/necorporal]</v>
      </c>
      <c r="B115" s="58"/>
      <c r="C115" s="281">
        <f t="shared" ref="C115:L115" si="25">IF(AND(C$9&gt;0,C$9&lt;=$E$62),N(MOD(C$9,$H93+1)=0)*$F93,0)</f>
        <v>0</v>
      </c>
      <c r="D115" s="281">
        <f t="shared" si="25"/>
        <v>0</v>
      </c>
      <c r="E115" s="281">
        <f t="shared" si="25"/>
        <v>0</v>
      </c>
      <c r="F115" s="281">
        <f t="shared" si="25"/>
        <v>0</v>
      </c>
      <c r="G115" s="281">
        <f t="shared" si="25"/>
        <v>0</v>
      </c>
      <c r="H115" s="281">
        <f t="shared" si="25"/>
        <v>0</v>
      </c>
      <c r="I115" s="281">
        <f t="shared" si="25"/>
        <v>0</v>
      </c>
      <c r="J115" s="281">
        <f t="shared" si="25"/>
        <v>0</v>
      </c>
      <c r="K115" s="281">
        <f t="shared" si="25"/>
        <v>0</v>
      </c>
      <c r="L115" s="281">
        <f t="shared" si="25"/>
        <v>0</v>
      </c>
    </row>
    <row r="116" spans="1:12" ht="13.2" x14ac:dyDescent="0.3">
      <c r="A116" s="280" t="str">
        <f t="shared" si="12"/>
        <v>[denumire activ corporal/necorporal]</v>
      </c>
      <c r="B116" s="58"/>
      <c r="C116" s="281">
        <f t="shared" ref="C116:L116" si="26">IF(AND(C$9&gt;0,C$9&lt;=$E$62),N(MOD(C$9,$H94+1)=0)*$F94,0)</f>
        <v>0</v>
      </c>
      <c r="D116" s="281">
        <f t="shared" si="26"/>
        <v>0</v>
      </c>
      <c r="E116" s="281">
        <f t="shared" si="26"/>
        <v>0</v>
      </c>
      <c r="F116" s="281">
        <f t="shared" si="26"/>
        <v>0</v>
      </c>
      <c r="G116" s="281">
        <f t="shared" si="26"/>
        <v>0</v>
      </c>
      <c r="H116" s="281">
        <f t="shared" si="26"/>
        <v>0</v>
      </c>
      <c r="I116" s="281">
        <f t="shared" si="26"/>
        <v>0</v>
      </c>
      <c r="J116" s="281">
        <f t="shared" si="26"/>
        <v>0</v>
      </c>
      <c r="K116" s="281">
        <f t="shared" si="26"/>
        <v>0</v>
      </c>
      <c r="L116" s="281">
        <f t="shared" si="26"/>
        <v>0</v>
      </c>
    </row>
    <row r="117" spans="1:12" ht="13.2" x14ac:dyDescent="0.3">
      <c r="A117" s="280" t="str">
        <f t="shared" si="12"/>
        <v>[denumire activ corporal/necorporal]</v>
      </c>
      <c r="B117" s="58"/>
      <c r="C117" s="281">
        <f t="shared" ref="C117:L117" si="27">IF(AND(C$9&gt;0,C$9&lt;=$E$62),N(MOD(C$9,$H95+1)=0)*$F95,0)</f>
        <v>0</v>
      </c>
      <c r="D117" s="281">
        <f t="shared" si="27"/>
        <v>0</v>
      </c>
      <c r="E117" s="281">
        <f t="shared" si="27"/>
        <v>0</v>
      </c>
      <c r="F117" s="281">
        <f t="shared" si="27"/>
        <v>0</v>
      </c>
      <c r="G117" s="281">
        <f t="shared" si="27"/>
        <v>0</v>
      </c>
      <c r="H117" s="281">
        <f t="shared" si="27"/>
        <v>0</v>
      </c>
      <c r="I117" s="281">
        <f t="shared" si="27"/>
        <v>0</v>
      </c>
      <c r="J117" s="281">
        <f t="shared" si="27"/>
        <v>0</v>
      </c>
      <c r="K117" s="281">
        <f t="shared" si="27"/>
        <v>0</v>
      </c>
      <c r="L117" s="281">
        <f t="shared" si="27"/>
        <v>0</v>
      </c>
    </row>
    <row r="118" spans="1:12" ht="13.2" x14ac:dyDescent="0.3">
      <c r="A118" s="280" t="str">
        <f t="shared" si="12"/>
        <v>[denumire activ corporal/necorporal]</v>
      </c>
      <c r="B118" s="58"/>
      <c r="C118" s="281">
        <f t="shared" ref="C118:L118" si="28">IF(AND(C$9&gt;0,C$9&lt;=$E$62),N(MOD(C$9,$H96+1)=0)*$F96,0)</f>
        <v>0</v>
      </c>
      <c r="D118" s="281">
        <f t="shared" si="28"/>
        <v>0</v>
      </c>
      <c r="E118" s="281">
        <f t="shared" si="28"/>
        <v>0</v>
      </c>
      <c r="F118" s="281">
        <f t="shared" si="28"/>
        <v>0</v>
      </c>
      <c r="G118" s="281">
        <f t="shared" si="28"/>
        <v>0</v>
      </c>
      <c r="H118" s="281">
        <f t="shared" si="28"/>
        <v>0</v>
      </c>
      <c r="I118" s="281">
        <f t="shared" si="28"/>
        <v>0</v>
      </c>
      <c r="J118" s="281">
        <f t="shared" si="28"/>
        <v>0</v>
      </c>
      <c r="K118" s="281">
        <f t="shared" si="28"/>
        <v>0</v>
      </c>
      <c r="L118" s="281">
        <f t="shared" si="28"/>
        <v>0</v>
      </c>
    </row>
    <row r="119" spans="1:12" ht="13.2" x14ac:dyDescent="0.3">
      <c r="A119" s="280" t="str">
        <f t="shared" si="12"/>
        <v>[denumire activ corporal/necorporal]</v>
      </c>
      <c r="B119" s="58"/>
      <c r="C119" s="281">
        <f t="shared" ref="C119:L119" si="29">IF(AND(C$9&gt;0,C$9&lt;=$E$62),N(MOD(C$9,$H97+1)=0)*$F97,0)</f>
        <v>0</v>
      </c>
      <c r="D119" s="281">
        <f t="shared" si="29"/>
        <v>0</v>
      </c>
      <c r="E119" s="281">
        <f t="shared" si="29"/>
        <v>0</v>
      </c>
      <c r="F119" s="281">
        <f t="shared" si="29"/>
        <v>0</v>
      </c>
      <c r="G119" s="281">
        <f t="shared" si="29"/>
        <v>0</v>
      </c>
      <c r="H119" s="281">
        <f t="shared" si="29"/>
        <v>0</v>
      </c>
      <c r="I119" s="281">
        <f t="shared" si="29"/>
        <v>0</v>
      </c>
      <c r="J119" s="281">
        <f t="shared" si="29"/>
        <v>0</v>
      </c>
      <c r="K119" s="281">
        <f t="shared" si="29"/>
        <v>0</v>
      </c>
      <c r="L119" s="281">
        <f t="shared" si="29"/>
        <v>0</v>
      </c>
    </row>
    <row r="120" spans="1:12" ht="13.2" x14ac:dyDescent="0.3">
      <c r="A120" s="280" t="str">
        <f t="shared" si="12"/>
        <v>[denumire activ corporal/necorporal]</v>
      </c>
      <c r="B120" s="58"/>
      <c r="C120" s="281">
        <f t="shared" ref="C120:L120" si="30">IF(AND(C$9&gt;0,C$9&lt;=$E$62),N(MOD(C$9,$H98+1)=0)*$F98,0)</f>
        <v>0</v>
      </c>
      <c r="D120" s="281">
        <f t="shared" si="30"/>
        <v>0</v>
      </c>
      <c r="E120" s="281">
        <f t="shared" si="30"/>
        <v>0</v>
      </c>
      <c r="F120" s="281">
        <f t="shared" si="30"/>
        <v>0</v>
      </c>
      <c r="G120" s="281">
        <f t="shared" si="30"/>
        <v>0</v>
      </c>
      <c r="H120" s="281">
        <f t="shared" si="30"/>
        <v>0</v>
      </c>
      <c r="I120" s="281">
        <f t="shared" si="30"/>
        <v>0</v>
      </c>
      <c r="J120" s="281">
        <f t="shared" si="30"/>
        <v>0</v>
      </c>
      <c r="K120" s="281">
        <f t="shared" si="30"/>
        <v>0</v>
      </c>
      <c r="L120" s="281">
        <f t="shared" si="30"/>
        <v>0</v>
      </c>
    </row>
    <row r="121" spans="1:12" ht="13.2" x14ac:dyDescent="0.3">
      <c r="A121" s="280" t="str">
        <f t="shared" si="12"/>
        <v>[denumire activ corporal/necorporal]</v>
      </c>
      <c r="B121" s="58"/>
      <c r="C121" s="281">
        <f t="shared" ref="C121:L121" si="31">IF(AND(C$9&gt;0,C$9&lt;=$E$62),N(MOD(C$9,$H99+1)=0)*$F99,0)</f>
        <v>0</v>
      </c>
      <c r="D121" s="281">
        <f t="shared" si="31"/>
        <v>0</v>
      </c>
      <c r="E121" s="281">
        <f t="shared" si="31"/>
        <v>0</v>
      </c>
      <c r="F121" s="281">
        <f t="shared" si="31"/>
        <v>0</v>
      </c>
      <c r="G121" s="281">
        <f t="shared" si="31"/>
        <v>0</v>
      </c>
      <c r="H121" s="281">
        <f t="shared" si="31"/>
        <v>0</v>
      </c>
      <c r="I121" s="281">
        <f t="shared" si="31"/>
        <v>0</v>
      </c>
      <c r="J121" s="281">
        <f t="shared" si="31"/>
        <v>0</v>
      </c>
      <c r="K121" s="281">
        <f t="shared" si="31"/>
        <v>0</v>
      </c>
      <c r="L121" s="281">
        <f t="shared" si="31"/>
        <v>0</v>
      </c>
    </row>
    <row r="122" spans="1:12" ht="13.2" x14ac:dyDescent="0.3">
      <c r="A122" s="280" t="str">
        <f t="shared" si="12"/>
        <v>[denumire activ corporal/necorporal]</v>
      </c>
      <c r="B122" s="58"/>
      <c r="C122" s="281">
        <f t="shared" ref="C122:L122" si="32">IF(AND(C$9&gt;0,C$9&lt;=$E$62),N(MOD(C$9,$H100+1)=0)*$F100,0)</f>
        <v>0</v>
      </c>
      <c r="D122" s="281">
        <f t="shared" si="32"/>
        <v>0</v>
      </c>
      <c r="E122" s="281">
        <f t="shared" si="32"/>
        <v>0</v>
      </c>
      <c r="F122" s="281">
        <f t="shared" si="32"/>
        <v>0</v>
      </c>
      <c r="G122" s="281">
        <f t="shared" si="32"/>
        <v>0</v>
      </c>
      <c r="H122" s="281">
        <f t="shared" si="32"/>
        <v>0</v>
      </c>
      <c r="I122" s="281">
        <f t="shared" si="32"/>
        <v>0</v>
      </c>
      <c r="J122" s="281">
        <f t="shared" si="32"/>
        <v>0</v>
      </c>
      <c r="K122" s="281">
        <f t="shared" si="32"/>
        <v>0</v>
      </c>
      <c r="L122" s="281">
        <f t="shared" si="32"/>
        <v>0</v>
      </c>
    </row>
    <row r="123" spans="1:12" ht="13.2" x14ac:dyDescent="0.3">
      <c r="A123" s="282"/>
      <c r="C123" s="283"/>
      <c r="D123" s="283"/>
      <c r="E123" s="283"/>
      <c r="F123" s="283"/>
      <c r="G123" s="283"/>
      <c r="H123" s="283"/>
      <c r="I123" s="283"/>
      <c r="J123" s="283"/>
      <c r="K123" s="283"/>
      <c r="L123" s="283"/>
    </row>
    <row r="124" spans="1:12" ht="13.2" x14ac:dyDescent="0.3">
      <c r="A124" s="282"/>
      <c r="C124" s="283"/>
      <c r="D124" s="283"/>
      <c r="E124" s="283"/>
      <c r="F124" s="283"/>
      <c r="G124" s="283"/>
      <c r="H124" s="283"/>
      <c r="I124" s="283"/>
      <c r="J124" s="283"/>
      <c r="K124" s="283"/>
      <c r="L124" s="283"/>
    </row>
    <row r="125" spans="1:12" ht="13.2" x14ac:dyDescent="0.3">
      <c r="C125" s="283"/>
      <c r="D125" s="283"/>
      <c r="E125" s="283"/>
      <c r="F125" s="283"/>
      <c r="G125" s="283"/>
      <c r="H125" s="283"/>
      <c r="I125" s="283"/>
      <c r="J125" s="283"/>
      <c r="K125" s="283"/>
      <c r="L125" s="283"/>
    </row>
    <row r="126" spans="1:12" ht="13.2" x14ac:dyDescent="0.3">
      <c r="C126" s="284">
        <f>C102</f>
        <v>2023</v>
      </c>
      <c r="D126" s="284">
        <f t="shared" ref="D126:L126" si="33">D102</f>
        <v>2024</v>
      </c>
      <c r="E126" s="284">
        <f t="shared" si="33"/>
        <v>2025</v>
      </c>
      <c r="F126" s="284">
        <f t="shared" si="33"/>
        <v>2026</v>
      </c>
      <c r="G126" s="284">
        <f t="shared" si="33"/>
        <v>2027</v>
      </c>
      <c r="H126" s="284">
        <f t="shared" si="33"/>
        <v>2028</v>
      </c>
      <c r="I126" s="284">
        <f t="shared" si="33"/>
        <v>2029</v>
      </c>
      <c r="J126" s="284">
        <f t="shared" si="33"/>
        <v>2030</v>
      </c>
      <c r="K126" s="284">
        <f t="shared" si="33"/>
        <v>2031</v>
      </c>
      <c r="L126" s="284">
        <f t="shared" si="33"/>
        <v>2032</v>
      </c>
    </row>
    <row r="127" spans="1:12" ht="26.4" x14ac:dyDescent="0.3">
      <c r="A127" s="285" t="s">
        <v>598</v>
      </c>
      <c r="B127" s="286" t="s">
        <v>597</v>
      </c>
      <c r="C127" s="287">
        <f t="shared" ref="C127:L127" si="34">SUM(C103:C122)</f>
        <v>0</v>
      </c>
      <c r="D127" s="287">
        <f t="shared" si="34"/>
        <v>0</v>
      </c>
      <c r="E127" s="287">
        <f t="shared" si="34"/>
        <v>0</v>
      </c>
      <c r="F127" s="287">
        <f t="shared" si="34"/>
        <v>0</v>
      </c>
      <c r="G127" s="287">
        <f t="shared" si="34"/>
        <v>0</v>
      </c>
      <c r="H127" s="287">
        <f t="shared" si="34"/>
        <v>0</v>
      </c>
      <c r="I127" s="287">
        <f t="shared" si="34"/>
        <v>0</v>
      </c>
      <c r="J127" s="287">
        <f t="shared" si="34"/>
        <v>0</v>
      </c>
      <c r="K127" s="287">
        <f t="shared" si="34"/>
        <v>0</v>
      </c>
      <c r="L127" s="287">
        <f t="shared" si="34"/>
        <v>0</v>
      </c>
    </row>
    <row r="128" spans="1:12" x14ac:dyDescent="0.3">
      <c r="C128" s="288"/>
      <c r="D128" s="58"/>
      <c r="E128" s="58"/>
      <c r="F128" s="58"/>
      <c r="G128" s="58"/>
      <c r="H128" s="58"/>
      <c r="I128" s="58"/>
      <c r="J128" s="58"/>
      <c r="K128" s="58"/>
      <c r="L128" s="58"/>
    </row>
  </sheetData>
  <sheetProtection algorithmName="SHA-512" hashValue="2JQqUW0Rb0XGwSZScten/851FUsJkqPHezdtEptgDfYwJfAipDjSAn87OGDE86Zkt6w9VuRyniLh4H7ZDpaExg==" saltValue="iSN8NftkQ4REL/JDrAKr5g==" spinCount="100000" sheet="1" objects="1" scenarios="1"/>
  <mergeCells count="5">
    <mergeCell ref="A1:F1"/>
    <mergeCell ref="A2:K2"/>
    <mergeCell ref="C8:L8"/>
    <mergeCell ref="A78:G78"/>
    <mergeCell ref="C28:L28"/>
  </mergeCells>
  <conditionalFormatting sqref="C25:D25">
    <cfRule type="containsText" dxfId="5" priority="2" operator="containsText" text="&gt;0">
      <formula>NOT(ISERROR(SEARCH("&gt;0",C25)))</formula>
    </cfRule>
  </conditionalFormatting>
  <conditionalFormatting sqref="D26">
    <cfRule type="cellIs" dxfId="4" priority="1" operator="greaterThan">
      <formula>0.04</formula>
    </cfRule>
  </conditionalFormatting>
  <pageMargins left="0.45" right="0.2" top="0.5" bottom="0.5" header="0.05" footer="0.05"/>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B1:R15"/>
  <sheetViews>
    <sheetView workbookViewId="0">
      <selection activeCell="J9" sqref="J9"/>
    </sheetView>
  </sheetViews>
  <sheetFormatPr defaultColWidth="8.88671875" defaultRowHeight="12" x14ac:dyDescent="0.25"/>
  <cols>
    <col min="1" max="1" width="2" style="312" customWidth="1"/>
    <col min="2" max="2" width="3.44140625" style="312" hidden="1" customWidth="1"/>
    <col min="3" max="3" width="37.6640625" style="313" customWidth="1"/>
    <col min="4" max="4" width="3.6640625" style="312" hidden="1" customWidth="1"/>
    <col min="5" max="6" width="2.88671875" style="312" hidden="1" customWidth="1"/>
    <col min="7" max="7" width="18.5546875" style="313" customWidth="1"/>
    <col min="8" max="8" width="1.6640625" style="312" customWidth="1"/>
    <col min="9" max="9" width="16" style="313" customWidth="1"/>
    <col min="10" max="10" width="18.6640625" style="312" customWidth="1"/>
    <col min="11" max="11" width="12" style="312" customWidth="1"/>
    <col min="12" max="12" width="12.33203125" style="312" customWidth="1"/>
    <col min="13" max="13" width="12" style="312" customWidth="1"/>
    <col min="14" max="14" width="14" style="312" customWidth="1"/>
    <col min="15" max="15" width="12.44140625" style="312" customWidth="1"/>
    <col min="16" max="16" width="8.88671875" style="312"/>
    <col min="17" max="17" width="9.109375" style="312" bestFit="1" customWidth="1"/>
    <col min="18" max="16384" width="8.88671875" style="312"/>
  </cols>
  <sheetData>
    <row r="1" spans="2:18" x14ac:dyDescent="0.25">
      <c r="G1" s="312"/>
      <c r="I1" s="312"/>
    </row>
    <row r="2" spans="2:18" x14ac:dyDescent="0.25">
      <c r="B2" s="96"/>
      <c r="C2" s="96"/>
      <c r="D2" s="96"/>
      <c r="E2" s="96"/>
      <c r="G2" s="312"/>
      <c r="I2" s="312"/>
    </row>
    <row r="3" spans="2:18" x14ac:dyDescent="0.25">
      <c r="C3" s="312"/>
    </row>
    <row r="4" spans="2:18" x14ac:dyDescent="0.25">
      <c r="B4" s="95"/>
      <c r="C4" s="314"/>
      <c r="D4" s="95"/>
      <c r="F4" s="95"/>
      <c r="G4" s="314"/>
      <c r="H4" s="95"/>
      <c r="I4" s="314"/>
      <c r="J4" s="95"/>
      <c r="K4" s="95"/>
    </row>
    <row r="5" spans="2:18" s="316" customFormat="1" ht="24" x14ac:dyDescent="0.25">
      <c r="B5" s="95"/>
      <c r="C5" s="291" t="s">
        <v>507</v>
      </c>
      <c r="D5" s="315"/>
      <c r="E5" s="312"/>
      <c r="F5" s="95"/>
      <c r="G5" s="291" t="s">
        <v>508</v>
      </c>
      <c r="H5" s="315"/>
      <c r="I5" s="291" t="s">
        <v>509</v>
      </c>
      <c r="J5" s="291" t="s">
        <v>510</v>
      </c>
      <c r="K5" s="95"/>
    </row>
    <row r="6" spans="2:18" s="349" customFormat="1" ht="33" customHeight="1" x14ac:dyDescent="0.25">
      <c r="B6" s="95"/>
      <c r="C6" s="347" t="s">
        <v>639</v>
      </c>
      <c r="D6" s="168"/>
      <c r="E6" s="312"/>
      <c r="F6" s="95"/>
      <c r="G6" s="320"/>
      <c r="H6" s="168"/>
      <c r="I6" s="318" t="s">
        <v>511</v>
      </c>
      <c r="J6" s="348" t="e">
        <f>'05-Lista echipam&amp;Lucr'!T111/'05-Lista echipam&amp;Lucr'!T5</f>
        <v>#DIV/0!</v>
      </c>
      <c r="K6" s="95"/>
    </row>
    <row r="7" spans="2:18" ht="24" x14ac:dyDescent="0.25">
      <c r="B7" s="95"/>
      <c r="C7" s="317" t="s">
        <v>638</v>
      </c>
      <c r="D7" s="95"/>
      <c r="F7" s="95"/>
      <c r="G7" s="320"/>
      <c r="H7" s="95"/>
      <c r="I7" s="318" t="s">
        <v>511</v>
      </c>
      <c r="J7" s="319" t="e">
        <f>'06-Buget-Categorii si cheltuiel'!C48/'06-Buget-Categorii si cheltuiel'!F39</f>
        <v>#DIV/0!</v>
      </c>
      <c r="K7" s="95"/>
      <c r="N7" s="327"/>
      <c r="O7" s="328"/>
      <c r="Q7" s="329"/>
    </row>
    <row r="8" spans="2:18" ht="24" x14ac:dyDescent="0.25">
      <c r="B8" s="95"/>
      <c r="C8" s="317" t="s">
        <v>599</v>
      </c>
      <c r="D8" s="95"/>
      <c r="F8" s="95"/>
      <c r="G8" s="320" t="s">
        <v>512</v>
      </c>
      <c r="H8" s="95"/>
      <c r="I8" s="318" t="s">
        <v>511</v>
      </c>
      <c r="J8" s="321" t="str">
        <f>'08-Rentabilitatea Investitiei'!B26</f>
        <v/>
      </c>
      <c r="K8" s="95"/>
      <c r="N8" s="327"/>
      <c r="O8" s="328"/>
    </row>
    <row r="9" spans="2:18" ht="36" x14ac:dyDescent="0.25">
      <c r="B9" s="95"/>
      <c r="C9" s="317" t="s">
        <v>628</v>
      </c>
      <c r="D9" s="95"/>
      <c r="F9" s="95"/>
      <c r="G9" s="320" t="s">
        <v>512</v>
      </c>
      <c r="H9" s="95"/>
      <c r="I9" s="323"/>
      <c r="J9" s="324" t="str">
        <f>IF(COUNTIF('07-Proiectii_fin_investitie'!D103:M103,"&lt;0")&gt;0,"nu se verifica sustenabilitatea financiara","se verifica sustenabilitatea financiara")</f>
        <v>se verifica sustenabilitatea financiara</v>
      </c>
      <c r="K9" s="95"/>
    </row>
    <row r="10" spans="2:18" ht="13.8" x14ac:dyDescent="0.25">
      <c r="B10" s="95"/>
      <c r="C10" s="314"/>
      <c r="D10" s="95"/>
      <c r="E10" s="95"/>
      <c r="F10" s="95"/>
      <c r="G10" s="342" t="s">
        <v>620</v>
      </c>
      <c r="H10" s="95"/>
      <c r="I10" s="317" t="str">
        <f>'07-Proiectii_fin_investitie'!D48</f>
        <v>Implementare</v>
      </c>
      <c r="J10" s="317" t="str">
        <f>'07-Proiectii_fin_investitie'!E48</f>
        <v>Implementare</v>
      </c>
      <c r="K10" s="325" t="str">
        <f>'07-Proiectii_fin_investitie'!F48</f>
        <v>Operare</v>
      </c>
      <c r="L10" s="325" t="str">
        <f>'07-Proiectii_fin_investitie'!G48</f>
        <v>Operare</v>
      </c>
      <c r="M10" s="325" t="str">
        <f>'07-Proiectii_fin_investitie'!H48</f>
        <v>Operare</v>
      </c>
      <c r="N10" s="325" t="str">
        <f>'07-Proiectii_fin_investitie'!I48</f>
        <v>Operare</v>
      </c>
      <c r="O10" s="325" t="str">
        <f>'07-Proiectii_fin_investitie'!J48</f>
        <v>Operare</v>
      </c>
    </row>
    <row r="11" spans="2:18" x14ac:dyDescent="0.25">
      <c r="B11" s="95"/>
      <c r="C11" s="317" t="str">
        <f>'02-CPP'!A6</f>
        <v>Cifra de afaceri neta</v>
      </c>
      <c r="D11" s="95"/>
      <c r="E11" s="95"/>
      <c r="F11" s="95"/>
      <c r="G11" s="322">
        <f>'02-CPP'!D6</f>
        <v>0</v>
      </c>
      <c r="H11" s="297"/>
      <c r="I11" s="322">
        <f>'02-CPP'!E6</f>
        <v>0</v>
      </c>
      <c r="J11" s="322">
        <f>'02-CPP'!F6</f>
        <v>0</v>
      </c>
      <c r="K11" s="322">
        <f>'02-CPP'!G6</f>
        <v>0</v>
      </c>
      <c r="L11" s="322">
        <f>'02-CPP'!H6</f>
        <v>0</v>
      </c>
      <c r="M11" s="322">
        <f>'02-CPP'!I6</f>
        <v>0</v>
      </c>
      <c r="N11" s="322">
        <f>'02-CPP'!J6</f>
        <v>0</v>
      </c>
      <c r="O11" s="322">
        <f>'02-CPP'!K6</f>
        <v>0</v>
      </c>
    </row>
    <row r="12" spans="2:18" ht="24" x14ac:dyDescent="0.25">
      <c r="B12" s="95"/>
      <c r="C12" s="317" t="s">
        <v>624</v>
      </c>
      <c r="D12" s="95"/>
      <c r="E12" s="95"/>
      <c r="F12" s="95"/>
      <c r="G12" s="322"/>
      <c r="H12" s="297"/>
      <c r="I12" s="343" t="str">
        <f>IFERROR(ROUND(I11/G11-1,2),"")</f>
        <v/>
      </c>
      <c r="J12" s="343" t="str">
        <f>IFERROR(ROUND(J11/G11-1,2),"")</f>
        <v/>
      </c>
      <c r="K12" s="343" t="str">
        <f>IFERROR(ROUND(K11/G11-1,2),"")</f>
        <v/>
      </c>
      <c r="L12" s="343" t="str">
        <f>IFERROR(ROUND(L11/G11-1,2),"")</f>
        <v/>
      </c>
      <c r="M12" s="343" t="str">
        <f>IFERROR(ROUND(M11/G11-1,2),"")</f>
        <v/>
      </c>
      <c r="N12" s="343" t="str">
        <f>IFERROR(ROUND(N11/G11-1,2),"")</f>
        <v/>
      </c>
      <c r="O12" s="343" t="str">
        <f>IFERROR(ROUND(O11/G11-1,2),"")</f>
        <v/>
      </c>
      <c r="Q12" s="327"/>
    </row>
    <row r="13" spans="2:18" x14ac:dyDescent="0.25">
      <c r="B13" s="95"/>
      <c r="C13" s="317" t="s">
        <v>622</v>
      </c>
      <c r="D13" s="95"/>
      <c r="E13" s="95"/>
      <c r="F13" s="95"/>
      <c r="G13" s="322">
        <f>'02-CPP'!D62</f>
        <v>0</v>
      </c>
      <c r="H13" s="97"/>
      <c r="I13" s="322">
        <f>'02-CPP'!E62</f>
        <v>0</v>
      </c>
      <c r="J13" s="322">
        <f>'02-CPP'!F62</f>
        <v>0</v>
      </c>
      <c r="K13" s="322">
        <f>'02-CPP'!G62</f>
        <v>0</v>
      </c>
      <c r="L13" s="322">
        <f>'02-CPP'!H62</f>
        <v>0</v>
      </c>
      <c r="M13" s="322">
        <f>'02-CPP'!I62</f>
        <v>0</v>
      </c>
      <c r="N13" s="322">
        <f>'02-CPP'!J62</f>
        <v>0</v>
      </c>
      <c r="O13" s="322">
        <f>'02-CPP'!K62</f>
        <v>0</v>
      </c>
      <c r="Q13" s="327"/>
      <c r="R13" s="328"/>
    </row>
    <row r="14" spans="2:18" ht="13.2" x14ac:dyDescent="0.25">
      <c r="C14" s="317" t="s">
        <v>621</v>
      </c>
      <c r="G14" s="344" t="str">
        <f>IFERROR(G11/G13,"")</f>
        <v/>
      </c>
      <c r="I14" s="344" t="str">
        <f>IFERROR(I11/I13,"")</f>
        <v/>
      </c>
      <c r="J14" s="344" t="str">
        <f t="shared" ref="J14:O14" si="0">IFERROR(J11/J13,"")</f>
        <v/>
      </c>
      <c r="K14" s="344" t="str">
        <f t="shared" si="0"/>
        <v/>
      </c>
      <c r="L14" s="344" t="str">
        <f t="shared" si="0"/>
        <v/>
      </c>
      <c r="M14" s="344" t="str">
        <f t="shared" si="0"/>
        <v/>
      </c>
      <c r="N14" s="344" t="str">
        <f t="shared" si="0"/>
        <v/>
      </c>
      <c r="O14" s="344" t="str">
        <f t="shared" si="0"/>
        <v/>
      </c>
      <c r="Q14" s="327"/>
      <c r="R14" s="328"/>
    </row>
    <row r="15" spans="2:18" ht="24" x14ac:dyDescent="0.25">
      <c r="C15" s="317" t="s">
        <v>623</v>
      </c>
      <c r="I15" s="343" t="str">
        <f>IFERROR(ROUND(I14/G14-1,2),"")</f>
        <v/>
      </c>
      <c r="J15" s="343" t="str">
        <f>IFERROR(ROUND(J14/G14-1,2),"")</f>
        <v/>
      </c>
      <c r="K15" s="343" t="str">
        <f>IFERROR(ROUND(K14/G14-1,2),"")</f>
        <v/>
      </c>
      <c r="L15" s="343" t="str">
        <f>IFERROR(ROUND(L14/G14-1,2),"")</f>
        <v/>
      </c>
      <c r="M15" s="343" t="str">
        <f>IFERROR(ROUND(M14/G14-1,2),"")</f>
        <v/>
      </c>
      <c r="N15" s="343" t="str">
        <f>IFERROR(ROUND(N14/G14-1,2),"")</f>
        <v/>
      </c>
      <c r="O15" s="343" t="str">
        <f>IFERROR(ROUND(O14/G14-1,2),"")</f>
        <v/>
      </c>
    </row>
  </sheetData>
  <sheetProtection algorithmName="SHA-512" hashValue="CroC5fGxh5Kbx5zlHyf+QgUhlszjtl9eNACWZ93m0V4rPxEHiD+DzJ0Qi70+3WkgZ0DqCuFkvzl+fQN39jfKKQ==" saltValue="iPQmn5Zi5U3o9tiPZZBcgw==" spinCount="100000" sheet="1" objects="1" scenarios="1"/>
  <conditionalFormatting sqref="I12:O12">
    <cfRule type="cellIs" dxfId="3" priority="1" operator="equal">
      <formula>"nu se verifica sustenabilitatea financiara"</formula>
    </cfRule>
  </conditionalFormatting>
  <conditionalFormatting sqref="I15:O15">
    <cfRule type="cellIs" dxfId="2" priority="2" operator="equal">
      <formula>"nu se verifica sustenabilitatea financiara"</formula>
    </cfRule>
  </conditionalFormatting>
  <conditionalFormatting sqref="J9">
    <cfRule type="cellIs" dxfId="1" priority="3" operator="equal">
      <formula>"nu se verifica sustenabilitatea financiara"</formula>
    </cfRule>
  </conditionalFormatting>
  <pageMargins left="0.2" right="0.2" top="0.25" bottom="0.2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U1"/>
  <sheetViews>
    <sheetView topLeftCell="D1" workbookViewId="0">
      <selection activeCell="D1" sqref="A1:XFD1048576"/>
    </sheetView>
  </sheetViews>
  <sheetFormatPr defaultRowHeight="13.8" x14ac:dyDescent="0.3"/>
  <sheetData>
    <row r="1" spans="2:47" ht="14.4" x14ac:dyDescent="0.3">
      <c r="B1" s="389"/>
      <c r="C1" s="389"/>
      <c r="D1" s="389"/>
      <c r="E1" s="389"/>
      <c r="F1" s="390"/>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389"/>
      <c r="AP1" s="389"/>
      <c r="AQ1" s="389"/>
      <c r="AR1" s="389"/>
      <c r="AS1" s="389"/>
      <c r="AT1" s="389"/>
      <c r="AU1" s="389"/>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tabSelected="1" topLeftCell="A34" workbookViewId="0">
      <selection activeCell="M14" sqref="M14"/>
    </sheetView>
  </sheetViews>
  <sheetFormatPr defaultColWidth="20.5546875" defaultRowHeight="12" x14ac:dyDescent="0.25"/>
  <cols>
    <col min="1" max="1" width="4.6640625" style="366" customWidth="1"/>
    <col min="2" max="2" width="19.5546875" style="366" customWidth="1"/>
    <col min="3" max="3" width="8.109375" style="203" customWidth="1"/>
    <col min="4" max="4" width="12.109375" style="366" customWidth="1"/>
    <col min="5" max="5" width="15.88671875" style="366" customWidth="1"/>
    <col min="6" max="6" width="13.6640625" style="366" customWidth="1"/>
    <col min="7" max="7" width="13.33203125" style="366" customWidth="1"/>
    <col min="8" max="8" width="13.5546875" style="366" bestFit="1" customWidth="1"/>
    <col min="9" max="9" width="13.33203125" style="366" customWidth="1"/>
    <col min="10" max="10" width="12.109375" style="366" customWidth="1"/>
    <col min="11" max="11" width="13" style="366" customWidth="1"/>
    <col min="12" max="12" width="12.6640625" style="366" customWidth="1"/>
    <col min="13" max="13" width="60.33203125" style="366" customWidth="1"/>
    <col min="14" max="16384" width="20.5546875" style="366"/>
  </cols>
  <sheetData>
    <row r="1" spans="1:14" ht="13.2" customHeight="1" x14ac:dyDescent="0.25">
      <c r="B1" s="502" t="s">
        <v>663</v>
      </c>
      <c r="C1" s="502"/>
      <c r="D1" s="502"/>
      <c r="E1" s="502"/>
      <c r="F1" s="502"/>
      <c r="G1" s="502"/>
      <c r="H1" s="502"/>
      <c r="I1" s="502"/>
      <c r="J1" s="502"/>
      <c r="K1" s="502"/>
      <c r="L1" s="502"/>
    </row>
    <row r="2" spans="1:14" ht="13.2" customHeight="1" x14ac:dyDescent="0.25">
      <c r="B2" s="501" t="s">
        <v>682</v>
      </c>
      <c r="C2" s="501"/>
      <c r="D2" s="501"/>
      <c r="E2" s="501"/>
      <c r="F2" s="501"/>
      <c r="G2" s="501"/>
      <c r="H2" s="501"/>
      <c r="I2" s="501"/>
      <c r="J2" s="501"/>
      <c r="K2" s="501"/>
      <c r="L2" s="501"/>
    </row>
    <row r="3" spans="1:14" ht="13.2" customHeight="1" x14ac:dyDescent="0.25">
      <c r="B3" s="501" t="s">
        <v>684</v>
      </c>
      <c r="C3" s="501"/>
      <c r="D3" s="501"/>
      <c r="E3" s="501"/>
      <c r="F3" s="501"/>
      <c r="G3" s="501"/>
      <c r="H3" s="501"/>
      <c r="I3" s="501"/>
      <c r="J3" s="501"/>
      <c r="K3" s="501"/>
      <c r="L3" s="501"/>
    </row>
    <row r="4" spans="1:14" ht="13.2" customHeight="1" x14ac:dyDescent="0.25">
      <c r="B4" s="501" t="s">
        <v>664</v>
      </c>
      <c r="C4" s="501"/>
      <c r="D4" s="501"/>
      <c r="E4" s="501"/>
      <c r="F4" s="501"/>
      <c r="G4" s="501"/>
      <c r="H4" s="501"/>
      <c r="I4" s="501"/>
      <c r="J4" s="501"/>
      <c r="K4" s="501"/>
      <c r="L4" s="501"/>
    </row>
    <row r="5" spans="1:14" ht="22.95" customHeight="1" x14ac:dyDescent="0.25">
      <c r="B5" s="501" t="s">
        <v>683</v>
      </c>
      <c r="C5" s="501"/>
      <c r="D5" s="501"/>
      <c r="E5" s="501"/>
      <c r="F5" s="501"/>
      <c r="G5" s="501"/>
      <c r="H5" s="501"/>
      <c r="I5" s="501"/>
      <c r="J5" s="501"/>
      <c r="K5" s="501"/>
      <c r="L5" s="501"/>
    </row>
    <row r="6" spans="1:14" ht="13.2" customHeight="1" x14ac:dyDescent="0.25">
      <c r="B6" s="501" t="s">
        <v>685</v>
      </c>
      <c r="C6" s="501"/>
      <c r="D6" s="501"/>
      <c r="E6" s="501"/>
      <c r="F6" s="501"/>
      <c r="G6" s="501"/>
      <c r="H6" s="501"/>
      <c r="I6" s="501"/>
      <c r="J6" s="501"/>
      <c r="K6" s="501"/>
      <c r="L6" s="501"/>
    </row>
    <row r="7" spans="1:14" ht="13.2" customHeight="1" x14ac:dyDescent="0.25">
      <c r="B7" s="367" t="s">
        <v>665</v>
      </c>
      <c r="C7" s="495"/>
      <c r="D7" s="495"/>
      <c r="E7" s="495"/>
      <c r="F7" s="495"/>
      <c r="G7" s="495"/>
      <c r="H7" s="495"/>
      <c r="I7" s="495"/>
      <c r="J7" s="495"/>
      <c r="K7" s="495"/>
      <c r="L7" s="495"/>
    </row>
    <row r="8" spans="1:14" ht="13.2" customHeight="1" x14ac:dyDescent="0.25">
      <c r="B8" s="367" t="s">
        <v>666</v>
      </c>
      <c r="C8" s="496"/>
      <c r="D8" s="497"/>
      <c r="E8" s="367"/>
      <c r="F8" s="367"/>
      <c r="G8" s="367"/>
      <c r="H8" s="367"/>
      <c r="I8" s="367"/>
      <c r="J8" s="367"/>
      <c r="K8" s="367"/>
      <c r="L8" s="367"/>
    </row>
    <row r="10" spans="1:14" ht="18.600000000000001" customHeight="1" x14ac:dyDescent="0.25">
      <c r="A10" s="498" t="s">
        <v>667</v>
      </c>
      <c r="B10" s="498" t="s">
        <v>668</v>
      </c>
      <c r="C10" s="499" t="s">
        <v>669</v>
      </c>
      <c r="D10" s="500" t="s">
        <v>670</v>
      </c>
      <c r="E10" s="500"/>
      <c r="F10" s="500"/>
      <c r="G10" s="500"/>
      <c r="H10" s="498" t="s">
        <v>671</v>
      </c>
      <c r="I10" s="498"/>
      <c r="J10" s="498"/>
      <c r="K10" s="500" t="s">
        <v>672</v>
      </c>
      <c r="L10" s="500" t="s">
        <v>673</v>
      </c>
    </row>
    <row r="11" spans="1:14" s="370" customFormat="1" ht="61.95" customHeight="1" x14ac:dyDescent="0.3">
      <c r="A11" s="498"/>
      <c r="B11" s="498"/>
      <c r="C11" s="499"/>
      <c r="D11" s="368" t="s">
        <v>674</v>
      </c>
      <c r="E11" s="369" t="s">
        <v>675</v>
      </c>
      <c r="F11" s="369" t="s">
        <v>676</v>
      </c>
      <c r="G11" s="369" t="s">
        <v>677</v>
      </c>
      <c r="H11" s="368" t="s">
        <v>674</v>
      </c>
      <c r="I11" s="368" t="s">
        <v>338</v>
      </c>
      <c r="J11" s="368" t="s">
        <v>678</v>
      </c>
      <c r="K11" s="500"/>
      <c r="L11" s="500"/>
    </row>
    <row r="12" spans="1:14" s="374" customFormat="1" ht="13.2" customHeight="1" x14ac:dyDescent="0.25">
      <c r="A12" s="371">
        <v>0</v>
      </c>
      <c r="B12" s="371">
        <v>1</v>
      </c>
      <c r="C12" s="372">
        <v>2</v>
      </c>
      <c r="D12" s="371" t="s">
        <v>679</v>
      </c>
      <c r="E12" s="371">
        <v>4</v>
      </c>
      <c r="F12" s="373">
        <v>5</v>
      </c>
      <c r="G12" s="373">
        <v>6</v>
      </c>
      <c r="H12" s="373" t="s">
        <v>680</v>
      </c>
      <c r="I12" s="373">
        <v>8</v>
      </c>
      <c r="J12" s="373">
        <v>9</v>
      </c>
      <c r="K12" s="373">
        <v>10</v>
      </c>
      <c r="L12" s="373" t="s">
        <v>681</v>
      </c>
    </row>
    <row r="13" spans="1:14" ht="13.2" customHeight="1" x14ac:dyDescent="0.25">
      <c r="A13" s="375">
        <v>1</v>
      </c>
      <c r="B13" s="376">
        <f>'10- Export SMIS-A NU SE ANEXA!'!H2</f>
        <v>0</v>
      </c>
      <c r="C13" s="201">
        <f>'10- Export SMIS-A NU SE ANEXA!'!J2</f>
        <v>0</v>
      </c>
      <c r="D13" s="377">
        <f>E13+F13+G13</f>
        <v>0</v>
      </c>
      <c r="E13" s="377">
        <f>'10- Export SMIS-A NU SE ANEXA!'!AK2</f>
        <v>0</v>
      </c>
      <c r="F13" s="377">
        <f>'10- Export SMIS-A NU SE ANEXA!'!AN2</f>
        <v>0</v>
      </c>
      <c r="G13" s="377">
        <f>'10- Export SMIS-A NU SE ANEXA!'!AE2</f>
        <v>0</v>
      </c>
      <c r="H13" s="377">
        <f>I13+J13</f>
        <v>0</v>
      </c>
      <c r="I13" s="377">
        <f>'10- Export SMIS-A NU SE ANEXA!'!T2</f>
        <v>0</v>
      </c>
      <c r="J13" s="377">
        <f>'10- Export SMIS-A NU SE ANEXA!'!Y2</f>
        <v>0</v>
      </c>
      <c r="K13" s="377">
        <f>'10- Export SMIS-A NU SE ANEXA!'!Z2</f>
        <v>0</v>
      </c>
      <c r="L13" s="377">
        <f>D13+K13</f>
        <v>0</v>
      </c>
      <c r="M13" s="387">
        <f>'10- Export SMIS-A NU SE ANEXA!'!G2</f>
        <v>0</v>
      </c>
      <c r="N13" s="388"/>
    </row>
    <row r="14" spans="1:14" ht="23.4" customHeight="1" x14ac:dyDescent="0.25">
      <c r="A14" s="375">
        <v>2</v>
      </c>
      <c r="B14" s="376">
        <f>'10- Export SMIS-A NU SE ANEXA!'!H3</f>
        <v>0</v>
      </c>
      <c r="C14" s="201">
        <f>'10- Export SMIS-A NU SE ANEXA!'!J3</f>
        <v>0</v>
      </c>
      <c r="D14" s="377">
        <f t="shared" ref="D14:D52" si="0">E14+F14+G14</f>
        <v>0</v>
      </c>
      <c r="E14" s="377">
        <f>'10- Export SMIS-A NU SE ANEXA!'!AK3</f>
        <v>0</v>
      </c>
      <c r="F14" s="377">
        <f>'10- Export SMIS-A NU SE ANEXA!'!AN3</f>
        <v>0</v>
      </c>
      <c r="G14" s="377">
        <f>'10- Export SMIS-A NU SE ANEXA!'!AE3</f>
        <v>0</v>
      </c>
      <c r="H14" s="377">
        <f t="shared" ref="H14:H52" si="1">I14+J14</f>
        <v>0</v>
      </c>
      <c r="I14" s="377">
        <f>'10- Export SMIS-A NU SE ANEXA!'!T3</f>
        <v>0</v>
      </c>
      <c r="J14" s="377">
        <f>'10- Export SMIS-A NU SE ANEXA!'!Y3</f>
        <v>0</v>
      </c>
      <c r="K14" s="377">
        <f>'10- Export SMIS-A NU SE ANEXA!'!Z3</f>
        <v>0</v>
      </c>
      <c r="L14" s="377">
        <f t="shared" ref="L14:L52" si="2">D14+K14</f>
        <v>0</v>
      </c>
      <c r="M14" s="387">
        <f>'10- Export SMIS-A NU SE ANEXA!'!G3</f>
        <v>0</v>
      </c>
      <c r="N14" s="388"/>
    </row>
    <row r="15" spans="1:14" ht="13.2" customHeight="1" x14ac:dyDescent="0.25">
      <c r="A15" s="375">
        <v>3</v>
      </c>
      <c r="B15" s="376">
        <f>'10- Export SMIS-A NU SE ANEXA!'!H4</f>
        <v>0</v>
      </c>
      <c r="C15" s="201">
        <f>'10- Export SMIS-A NU SE ANEXA!'!J4</f>
        <v>0</v>
      </c>
      <c r="D15" s="377">
        <f t="shared" si="0"/>
        <v>0</v>
      </c>
      <c r="E15" s="377">
        <f>'10- Export SMIS-A NU SE ANEXA!'!AK4</f>
        <v>0</v>
      </c>
      <c r="F15" s="377">
        <f>'10- Export SMIS-A NU SE ANEXA!'!AN4</f>
        <v>0</v>
      </c>
      <c r="G15" s="377">
        <f>'10- Export SMIS-A NU SE ANEXA!'!AE4</f>
        <v>0</v>
      </c>
      <c r="H15" s="377">
        <f t="shared" si="1"/>
        <v>0</v>
      </c>
      <c r="I15" s="377">
        <f>'10- Export SMIS-A NU SE ANEXA!'!T4</f>
        <v>0</v>
      </c>
      <c r="J15" s="377">
        <f>'10- Export SMIS-A NU SE ANEXA!'!Y4</f>
        <v>0</v>
      </c>
      <c r="K15" s="377">
        <f>'10- Export SMIS-A NU SE ANEXA!'!Z4</f>
        <v>0</v>
      </c>
      <c r="L15" s="377">
        <f t="shared" si="2"/>
        <v>0</v>
      </c>
      <c r="M15" s="387">
        <f>'10- Export SMIS-A NU SE ANEXA!'!G4</f>
        <v>0</v>
      </c>
      <c r="N15" s="388"/>
    </row>
    <row r="16" spans="1:14" ht="13.2" customHeight="1" x14ac:dyDescent="0.25">
      <c r="A16" s="375">
        <v>4</v>
      </c>
      <c r="B16" s="376">
        <f>'10- Export SMIS-A NU SE ANEXA!'!H5</f>
        <v>0</v>
      </c>
      <c r="C16" s="201">
        <f>'10- Export SMIS-A NU SE ANEXA!'!J5</f>
        <v>0</v>
      </c>
      <c r="D16" s="377">
        <f t="shared" si="0"/>
        <v>0</v>
      </c>
      <c r="E16" s="377">
        <f>'10- Export SMIS-A NU SE ANEXA!'!AK5</f>
        <v>0</v>
      </c>
      <c r="F16" s="377">
        <f>'10- Export SMIS-A NU SE ANEXA!'!AN5</f>
        <v>0</v>
      </c>
      <c r="G16" s="377">
        <f>'10- Export SMIS-A NU SE ANEXA!'!AE5</f>
        <v>0</v>
      </c>
      <c r="H16" s="377">
        <f t="shared" si="1"/>
        <v>0</v>
      </c>
      <c r="I16" s="377">
        <f>'10- Export SMIS-A NU SE ANEXA!'!T5</f>
        <v>0</v>
      </c>
      <c r="J16" s="377">
        <f>'10- Export SMIS-A NU SE ANEXA!'!Y5</f>
        <v>0</v>
      </c>
      <c r="K16" s="377">
        <f>'10- Export SMIS-A NU SE ANEXA!'!Z5</f>
        <v>0</v>
      </c>
      <c r="L16" s="377">
        <f t="shared" si="2"/>
        <v>0</v>
      </c>
      <c r="M16" s="387">
        <f>'10- Export SMIS-A NU SE ANEXA!'!G5</f>
        <v>0</v>
      </c>
      <c r="N16" s="388"/>
    </row>
    <row r="17" spans="1:14" ht="13.2" customHeight="1" x14ac:dyDescent="0.25">
      <c r="A17" s="375">
        <v>5</v>
      </c>
      <c r="B17" s="376">
        <f>'10- Export SMIS-A NU SE ANEXA!'!H6</f>
        <v>0</v>
      </c>
      <c r="C17" s="201">
        <f>'10- Export SMIS-A NU SE ANEXA!'!J6</f>
        <v>0</v>
      </c>
      <c r="D17" s="377">
        <f t="shared" si="0"/>
        <v>0</v>
      </c>
      <c r="E17" s="377">
        <f>'10- Export SMIS-A NU SE ANEXA!'!AK6</f>
        <v>0</v>
      </c>
      <c r="F17" s="377">
        <f>'10- Export SMIS-A NU SE ANEXA!'!AN6</f>
        <v>0</v>
      </c>
      <c r="G17" s="377">
        <f>'10- Export SMIS-A NU SE ANEXA!'!AE6</f>
        <v>0</v>
      </c>
      <c r="H17" s="377">
        <f t="shared" si="1"/>
        <v>0</v>
      </c>
      <c r="I17" s="377">
        <f>'10- Export SMIS-A NU SE ANEXA!'!T6</f>
        <v>0</v>
      </c>
      <c r="J17" s="377">
        <f>'10- Export SMIS-A NU SE ANEXA!'!Y6</f>
        <v>0</v>
      </c>
      <c r="K17" s="377">
        <f>'10- Export SMIS-A NU SE ANEXA!'!Z6</f>
        <v>0</v>
      </c>
      <c r="L17" s="377">
        <f t="shared" si="2"/>
        <v>0</v>
      </c>
      <c r="M17" s="387">
        <f>'10- Export SMIS-A NU SE ANEXA!'!G6</f>
        <v>0</v>
      </c>
      <c r="N17" s="388"/>
    </row>
    <row r="18" spans="1:14" ht="13.2" customHeight="1" x14ac:dyDescent="0.25">
      <c r="A18" s="375">
        <v>6</v>
      </c>
      <c r="B18" s="376">
        <f>'10- Export SMIS-A NU SE ANEXA!'!H7</f>
        <v>0</v>
      </c>
      <c r="C18" s="201">
        <f>'10- Export SMIS-A NU SE ANEXA!'!J7</f>
        <v>0</v>
      </c>
      <c r="D18" s="377">
        <f t="shared" si="0"/>
        <v>0</v>
      </c>
      <c r="E18" s="377">
        <f>'10- Export SMIS-A NU SE ANEXA!'!AK7</f>
        <v>0</v>
      </c>
      <c r="F18" s="377">
        <f>'10- Export SMIS-A NU SE ANEXA!'!AN7</f>
        <v>0</v>
      </c>
      <c r="G18" s="377">
        <f>'10- Export SMIS-A NU SE ANEXA!'!AE7</f>
        <v>0</v>
      </c>
      <c r="H18" s="377">
        <f t="shared" si="1"/>
        <v>0</v>
      </c>
      <c r="I18" s="377">
        <f>'10- Export SMIS-A NU SE ANEXA!'!T7</f>
        <v>0</v>
      </c>
      <c r="J18" s="377">
        <f>'10- Export SMIS-A NU SE ANEXA!'!Y7</f>
        <v>0</v>
      </c>
      <c r="K18" s="377">
        <f>'10- Export SMIS-A NU SE ANEXA!'!Z7</f>
        <v>0</v>
      </c>
      <c r="L18" s="377">
        <f t="shared" si="2"/>
        <v>0</v>
      </c>
      <c r="M18" s="387">
        <f>'10- Export SMIS-A NU SE ANEXA!'!G7</f>
        <v>0</v>
      </c>
      <c r="N18" s="388"/>
    </row>
    <row r="19" spans="1:14" ht="13.2" customHeight="1" x14ac:dyDescent="0.25">
      <c r="A19" s="375">
        <v>7</v>
      </c>
      <c r="B19" s="376">
        <f>'10- Export SMIS-A NU SE ANEXA!'!H8</f>
        <v>0</v>
      </c>
      <c r="C19" s="201">
        <f>'10- Export SMIS-A NU SE ANEXA!'!J8</f>
        <v>0</v>
      </c>
      <c r="D19" s="377">
        <f t="shared" si="0"/>
        <v>0</v>
      </c>
      <c r="E19" s="377">
        <f>'10- Export SMIS-A NU SE ANEXA!'!AK8</f>
        <v>0</v>
      </c>
      <c r="F19" s="377">
        <f>'10- Export SMIS-A NU SE ANEXA!'!AN8</f>
        <v>0</v>
      </c>
      <c r="G19" s="377">
        <f>'10- Export SMIS-A NU SE ANEXA!'!AE8</f>
        <v>0</v>
      </c>
      <c r="H19" s="377">
        <f t="shared" si="1"/>
        <v>0</v>
      </c>
      <c r="I19" s="377">
        <f>'10- Export SMIS-A NU SE ANEXA!'!T8</f>
        <v>0</v>
      </c>
      <c r="J19" s="377">
        <f>'10- Export SMIS-A NU SE ANEXA!'!Y8</f>
        <v>0</v>
      </c>
      <c r="K19" s="377">
        <f>'10- Export SMIS-A NU SE ANEXA!'!Z8</f>
        <v>0</v>
      </c>
      <c r="L19" s="377">
        <f t="shared" si="2"/>
        <v>0</v>
      </c>
      <c r="M19" s="387">
        <f>'10- Export SMIS-A NU SE ANEXA!'!G8</f>
        <v>0</v>
      </c>
      <c r="N19" s="388"/>
    </row>
    <row r="20" spans="1:14" ht="13.2" customHeight="1" x14ac:dyDescent="0.25">
      <c r="A20" s="375">
        <v>8</v>
      </c>
      <c r="B20" s="376">
        <f>'10- Export SMIS-A NU SE ANEXA!'!H9</f>
        <v>0</v>
      </c>
      <c r="C20" s="201">
        <f>'10- Export SMIS-A NU SE ANEXA!'!J9</f>
        <v>0</v>
      </c>
      <c r="D20" s="377">
        <f t="shared" si="0"/>
        <v>0</v>
      </c>
      <c r="E20" s="377">
        <f>'10- Export SMIS-A NU SE ANEXA!'!AK9</f>
        <v>0</v>
      </c>
      <c r="F20" s="377">
        <f>'10- Export SMIS-A NU SE ANEXA!'!AN9</f>
        <v>0</v>
      </c>
      <c r="G20" s="377">
        <f>'10- Export SMIS-A NU SE ANEXA!'!AE9</f>
        <v>0</v>
      </c>
      <c r="H20" s="377">
        <f t="shared" si="1"/>
        <v>0</v>
      </c>
      <c r="I20" s="377">
        <f>'10- Export SMIS-A NU SE ANEXA!'!T9</f>
        <v>0</v>
      </c>
      <c r="J20" s="377">
        <f>'10- Export SMIS-A NU SE ANEXA!'!Y9</f>
        <v>0</v>
      </c>
      <c r="K20" s="377">
        <f>'10- Export SMIS-A NU SE ANEXA!'!Z9</f>
        <v>0</v>
      </c>
      <c r="L20" s="377">
        <f t="shared" si="2"/>
        <v>0</v>
      </c>
      <c r="M20" s="387">
        <f>'10- Export SMIS-A NU SE ANEXA!'!G9</f>
        <v>0</v>
      </c>
      <c r="N20" s="388"/>
    </row>
    <row r="21" spans="1:14" ht="13.2" customHeight="1" x14ac:dyDescent="0.25">
      <c r="A21" s="375">
        <v>9</v>
      </c>
      <c r="B21" s="376">
        <f>'10- Export SMIS-A NU SE ANEXA!'!H10</f>
        <v>0</v>
      </c>
      <c r="C21" s="201">
        <f>'10- Export SMIS-A NU SE ANEXA!'!J10</f>
        <v>0</v>
      </c>
      <c r="D21" s="377">
        <f t="shared" si="0"/>
        <v>0</v>
      </c>
      <c r="E21" s="377">
        <f>'10- Export SMIS-A NU SE ANEXA!'!AK10</f>
        <v>0</v>
      </c>
      <c r="F21" s="377">
        <f>'10- Export SMIS-A NU SE ANEXA!'!AN10</f>
        <v>0</v>
      </c>
      <c r="G21" s="377">
        <f>'10- Export SMIS-A NU SE ANEXA!'!AE10</f>
        <v>0</v>
      </c>
      <c r="H21" s="377">
        <f t="shared" si="1"/>
        <v>0</v>
      </c>
      <c r="I21" s="377">
        <f>'10- Export SMIS-A NU SE ANEXA!'!T10</f>
        <v>0</v>
      </c>
      <c r="J21" s="377">
        <f>'10- Export SMIS-A NU SE ANEXA!'!Y10</f>
        <v>0</v>
      </c>
      <c r="K21" s="377">
        <f>'10- Export SMIS-A NU SE ANEXA!'!Z10</f>
        <v>0</v>
      </c>
      <c r="L21" s="377">
        <f t="shared" si="2"/>
        <v>0</v>
      </c>
      <c r="M21" s="387">
        <f>'10- Export SMIS-A NU SE ANEXA!'!G10</f>
        <v>0</v>
      </c>
      <c r="N21" s="388"/>
    </row>
    <row r="22" spans="1:14" ht="13.2" customHeight="1" x14ac:dyDescent="0.25">
      <c r="A22" s="375">
        <v>10</v>
      </c>
      <c r="B22" s="376">
        <f>'10- Export SMIS-A NU SE ANEXA!'!H11</f>
        <v>0</v>
      </c>
      <c r="C22" s="201">
        <f>'10- Export SMIS-A NU SE ANEXA!'!J11</f>
        <v>0</v>
      </c>
      <c r="D22" s="377">
        <f t="shared" si="0"/>
        <v>0</v>
      </c>
      <c r="E22" s="377">
        <f>'10- Export SMIS-A NU SE ANEXA!'!AK11</f>
        <v>0</v>
      </c>
      <c r="F22" s="377">
        <f>'10- Export SMIS-A NU SE ANEXA!'!AN11</f>
        <v>0</v>
      </c>
      <c r="G22" s="377">
        <f>'10- Export SMIS-A NU SE ANEXA!'!AE11</f>
        <v>0</v>
      </c>
      <c r="H22" s="377">
        <f t="shared" si="1"/>
        <v>0</v>
      </c>
      <c r="I22" s="377">
        <f>'10- Export SMIS-A NU SE ANEXA!'!T11</f>
        <v>0</v>
      </c>
      <c r="J22" s="377">
        <f>'10- Export SMIS-A NU SE ANEXA!'!Y11</f>
        <v>0</v>
      </c>
      <c r="K22" s="377">
        <f>'10- Export SMIS-A NU SE ANEXA!'!Z11</f>
        <v>0</v>
      </c>
      <c r="L22" s="377">
        <f t="shared" si="2"/>
        <v>0</v>
      </c>
      <c r="M22" s="387">
        <f>'10- Export SMIS-A NU SE ANEXA!'!G11</f>
        <v>0</v>
      </c>
      <c r="N22" s="388"/>
    </row>
    <row r="23" spans="1:14" ht="13.2" customHeight="1" x14ac:dyDescent="0.25">
      <c r="A23" s="375">
        <v>11</v>
      </c>
      <c r="B23" s="376">
        <f>'10- Export SMIS-A NU SE ANEXA!'!H12</f>
        <v>0</v>
      </c>
      <c r="C23" s="201">
        <f>'10- Export SMIS-A NU SE ANEXA!'!J12</f>
        <v>0</v>
      </c>
      <c r="D23" s="377">
        <f t="shared" si="0"/>
        <v>0</v>
      </c>
      <c r="E23" s="377">
        <f>'10- Export SMIS-A NU SE ANEXA!'!AK12</f>
        <v>0</v>
      </c>
      <c r="F23" s="377">
        <f>'10- Export SMIS-A NU SE ANEXA!'!AN12</f>
        <v>0</v>
      </c>
      <c r="G23" s="377">
        <f>'10- Export SMIS-A NU SE ANEXA!'!AE12</f>
        <v>0</v>
      </c>
      <c r="H23" s="377">
        <f t="shared" si="1"/>
        <v>0</v>
      </c>
      <c r="I23" s="377">
        <f>'10- Export SMIS-A NU SE ANEXA!'!T12</f>
        <v>0</v>
      </c>
      <c r="J23" s="377">
        <f>'10- Export SMIS-A NU SE ANEXA!'!Y12</f>
        <v>0</v>
      </c>
      <c r="K23" s="377">
        <f>'10- Export SMIS-A NU SE ANEXA!'!Z12</f>
        <v>0</v>
      </c>
      <c r="L23" s="377">
        <f t="shared" si="2"/>
        <v>0</v>
      </c>
      <c r="M23" s="387">
        <f>'10- Export SMIS-A NU SE ANEXA!'!G12</f>
        <v>0</v>
      </c>
      <c r="N23" s="388"/>
    </row>
    <row r="24" spans="1:14" ht="13.2" customHeight="1" x14ac:dyDescent="0.25">
      <c r="A24" s="375">
        <v>12</v>
      </c>
      <c r="B24" s="376">
        <f>'10- Export SMIS-A NU SE ANEXA!'!H13</f>
        <v>0</v>
      </c>
      <c r="C24" s="201">
        <f>'10- Export SMIS-A NU SE ANEXA!'!J13</f>
        <v>0</v>
      </c>
      <c r="D24" s="377">
        <f t="shared" si="0"/>
        <v>0</v>
      </c>
      <c r="E24" s="377">
        <f>'10- Export SMIS-A NU SE ANEXA!'!AK13</f>
        <v>0</v>
      </c>
      <c r="F24" s="377">
        <f>'10- Export SMIS-A NU SE ANEXA!'!AN13</f>
        <v>0</v>
      </c>
      <c r="G24" s="377">
        <f>'10- Export SMIS-A NU SE ANEXA!'!AE13</f>
        <v>0</v>
      </c>
      <c r="H24" s="377">
        <f t="shared" si="1"/>
        <v>0</v>
      </c>
      <c r="I24" s="377">
        <f>'10- Export SMIS-A NU SE ANEXA!'!T13</f>
        <v>0</v>
      </c>
      <c r="J24" s="377">
        <f>'10- Export SMIS-A NU SE ANEXA!'!Y13</f>
        <v>0</v>
      </c>
      <c r="K24" s="377">
        <f>'10- Export SMIS-A NU SE ANEXA!'!Z13</f>
        <v>0</v>
      </c>
      <c r="L24" s="377">
        <f t="shared" si="2"/>
        <v>0</v>
      </c>
      <c r="M24" s="387">
        <f>'10- Export SMIS-A NU SE ANEXA!'!G13</f>
        <v>0</v>
      </c>
      <c r="N24" s="388"/>
    </row>
    <row r="25" spans="1:14" ht="13.2" customHeight="1" x14ac:dyDescent="0.25">
      <c r="A25" s="375">
        <v>13</v>
      </c>
      <c r="B25" s="376">
        <f>'10- Export SMIS-A NU SE ANEXA!'!H14</f>
        <v>0</v>
      </c>
      <c r="C25" s="201">
        <f>'10- Export SMIS-A NU SE ANEXA!'!J14</f>
        <v>0</v>
      </c>
      <c r="D25" s="377">
        <f t="shared" si="0"/>
        <v>0</v>
      </c>
      <c r="E25" s="377">
        <f>'10- Export SMIS-A NU SE ANEXA!'!AK14</f>
        <v>0</v>
      </c>
      <c r="F25" s="377">
        <f>'10- Export SMIS-A NU SE ANEXA!'!AN14</f>
        <v>0</v>
      </c>
      <c r="G25" s="377">
        <f>'10- Export SMIS-A NU SE ANEXA!'!AE14</f>
        <v>0</v>
      </c>
      <c r="H25" s="377">
        <f t="shared" si="1"/>
        <v>0</v>
      </c>
      <c r="I25" s="377">
        <f>'10- Export SMIS-A NU SE ANEXA!'!T14</f>
        <v>0</v>
      </c>
      <c r="J25" s="377">
        <f>'10- Export SMIS-A NU SE ANEXA!'!Y14</f>
        <v>0</v>
      </c>
      <c r="K25" s="377">
        <f>'10- Export SMIS-A NU SE ANEXA!'!Z14</f>
        <v>0</v>
      </c>
      <c r="L25" s="377">
        <f t="shared" si="2"/>
        <v>0</v>
      </c>
      <c r="M25" s="387">
        <f>'10- Export SMIS-A NU SE ANEXA!'!G14</f>
        <v>0</v>
      </c>
      <c r="N25" s="388"/>
    </row>
    <row r="26" spans="1:14" ht="13.2" customHeight="1" x14ac:dyDescent="0.25">
      <c r="A26" s="375">
        <v>14</v>
      </c>
      <c r="B26" s="376">
        <f>'10- Export SMIS-A NU SE ANEXA!'!H15</f>
        <v>0</v>
      </c>
      <c r="C26" s="201">
        <f>'10- Export SMIS-A NU SE ANEXA!'!J15</f>
        <v>0</v>
      </c>
      <c r="D26" s="377">
        <f t="shared" si="0"/>
        <v>0</v>
      </c>
      <c r="E26" s="377">
        <f>'10- Export SMIS-A NU SE ANEXA!'!AK15</f>
        <v>0</v>
      </c>
      <c r="F26" s="377">
        <f>'10- Export SMIS-A NU SE ANEXA!'!AN15</f>
        <v>0</v>
      </c>
      <c r="G26" s="377">
        <f>'10- Export SMIS-A NU SE ANEXA!'!AE15</f>
        <v>0</v>
      </c>
      <c r="H26" s="377">
        <f t="shared" si="1"/>
        <v>0</v>
      </c>
      <c r="I26" s="377">
        <f>'10- Export SMIS-A NU SE ANEXA!'!T15</f>
        <v>0</v>
      </c>
      <c r="J26" s="377">
        <f>'10- Export SMIS-A NU SE ANEXA!'!Y15</f>
        <v>0</v>
      </c>
      <c r="K26" s="377">
        <f>'10- Export SMIS-A NU SE ANEXA!'!Z15</f>
        <v>0</v>
      </c>
      <c r="L26" s="377">
        <f t="shared" si="2"/>
        <v>0</v>
      </c>
      <c r="M26" s="387">
        <f>'10- Export SMIS-A NU SE ANEXA!'!G15</f>
        <v>0</v>
      </c>
      <c r="N26" s="388"/>
    </row>
    <row r="27" spans="1:14" ht="13.2" customHeight="1" x14ac:dyDescent="0.25">
      <c r="A27" s="375">
        <v>15</v>
      </c>
      <c r="B27" s="376">
        <f>'10- Export SMIS-A NU SE ANEXA!'!H16</f>
        <v>0</v>
      </c>
      <c r="C27" s="201">
        <f>'10- Export SMIS-A NU SE ANEXA!'!J16</f>
        <v>0</v>
      </c>
      <c r="D27" s="377">
        <f t="shared" si="0"/>
        <v>0</v>
      </c>
      <c r="E27" s="377">
        <f>'10- Export SMIS-A NU SE ANEXA!'!AK16</f>
        <v>0</v>
      </c>
      <c r="F27" s="377">
        <f>'10- Export SMIS-A NU SE ANEXA!'!AN16</f>
        <v>0</v>
      </c>
      <c r="G27" s="377">
        <f>'10- Export SMIS-A NU SE ANEXA!'!AE16</f>
        <v>0</v>
      </c>
      <c r="H27" s="377">
        <f t="shared" si="1"/>
        <v>0</v>
      </c>
      <c r="I27" s="377">
        <f>'10- Export SMIS-A NU SE ANEXA!'!T16</f>
        <v>0</v>
      </c>
      <c r="J27" s="377">
        <f>'10- Export SMIS-A NU SE ANEXA!'!Y16</f>
        <v>0</v>
      </c>
      <c r="K27" s="377">
        <f>'10- Export SMIS-A NU SE ANEXA!'!Z16</f>
        <v>0</v>
      </c>
      <c r="L27" s="377">
        <f t="shared" si="2"/>
        <v>0</v>
      </c>
      <c r="M27" s="387">
        <f>'10- Export SMIS-A NU SE ANEXA!'!G16</f>
        <v>0</v>
      </c>
      <c r="N27" s="388"/>
    </row>
    <row r="28" spans="1:14" ht="13.2" customHeight="1" x14ac:dyDescent="0.25">
      <c r="A28" s="375">
        <v>16</v>
      </c>
      <c r="B28" s="376">
        <f>'10- Export SMIS-A NU SE ANEXA!'!H17</f>
        <v>0</v>
      </c>
      <c r="C28" s="201">
        <f>'10- Export SMIS-A NU SE ANEXA!'!J17</f>
        <v>0</v>
      </c>
      <c r="D28" s="377">
        <f t="shared" si="0"/>
        <v>0</v>
      </c>
      <c r="E28" s="377">
        <f>'10- Export SMIS-A NU SE ANEXA!'!AK17</f>
        <v>0</v>
      </c>
      <c r="F28" s="377">
        <f>'10- Export SMIS-A NU SE ANEXA!'!AN17</f>
        <v>0</v>
      </c>
      <c r="G28" s="377">
        <f>'10- Export SMIS-A NU SE ANEXA!'!AE17</f>
        <v>0</v>
      </c>
      <c r="H28" s="377">
        <f t="shared" si="1"/>
        <v>0</v>
      </c>
      <c r="I28" s="377">
        <f>'10- Export SMIS-A NU SE ANEXA!'!T17</f>
        <v>0</v>
      </c>
      <c r="J28" s="377">
        <f>'10- Export SMIS-A NU SE ANEXA!'!Y17</f>
        <v>0</v>
      </c>
      <c r="K28" s="377">
        <f>'10- Export SMIS-A NU SE ANEXA!'!Z17</f>
        <v>0</v>
      </c>
      <c r="L28" s="377">
        <f t="shared" si="2"/>
        <v>0</v>
      </c>
      <c r="M28" s="387">
        <f>'10- Export SMIS-A NU SE ANEXA!'!G17</f>
        <v>0</v>
      </c>
      <c r="N28" s="388"/>
    </row>
    <row r="29" spans="1:14" ht="13.2" customHeight="1" x14ac:dyDescent="0.25">
      <c r="A29" s="375">
        <v>17</v>
      </c>
      <c r="B29" s="376">
        <f>'10- Export SMIS-A NU SE ANEXA!'!H18</f>
        <v>0</v>
      </c>
      <c r="C29" s="201">
        <f>'10- Export SMIS-A NU SE ANEXA!'!J18</f>
        <v>0</v>
      </c>
      <c r="D29" s="377">
        <f t="shared" si="0"/>
        <v>0</v>
      </c>
      <c r="E29" s="377">
        <f>'10- Export SMIS-A NU SE ANEXA!'!AK18</f>
        <v>0</v>
      </c>
      <c r="F29" s="377">
        <f>'10- Export SMIS-A NU SE ANEXA!'!AN18</f>
        <v>0</v>
      </c>
      <c r="G29" s="377">
        <f>'10- Export SMIS-A NU SE ANEXA!'!AE18</f>
        <v>0</v>
      </c>
      <c r="H29" s="377">
        <f t="shared" si="1"/>
        <v>0</v>
      </c>
      <c r="I29" s="377">
        <f>'10- Export SMIS-A NU SE ANEXA!'!T18</f>
        <v>0</v>
      </c>
      <c r="J29" s="377">
        <f>'10- Export SMIS-A NU SE ANEXA!'!Y18</f>
        <v>0</v>
      </c>
      <c r="K29" s="377">
        <f>'10- Export SMIS-A NU SE ANEXA!'!Z18</f>
        <v>0</v>
      </c>
      <c r="L29" s="377">
        <f t="shared" si="2"/>
        <v>0</v>
      </c>
      <c r="M29" s="387">
        <f>'10- Export SMIS-A NU SE ANEXA!'!G18</f>
        <v>0</v>
      </c>
      <c r="N29" s="388"/>
    </row>
    <row r="30" spans="1:14" ht="13.2" customHeight="1" x14ac:dyDescent="0.25">
      <c r="A30" s="375">
        <v>18</v>
      </c>
      <c r="B30" s="376">
        <f>'10- Export SMIS-A NU SE ANEXA!'!H19</f>
        <v>0</v>
      </c>
      <c r="C30" s="201">
        <f>'10- Export SMIS-A NU SE ANEXA!'!J19</f>
        <v>0</v>
      </c>
      <c r="D30" s="377">
        <f t="shared" si="0"/>
        <v>0</v>
      </c>
      <c r="E30" s="377">
        <f>'10- Export SMIS-A NU SE ANEXA!'!AK19</f>
        <v>0</v>
      </c>
      <c r="F30" s="377">
        <f>'10- Export SMIS-A NU SE ANEXA!'!AN19</f>
        <v>0</v>
      </c>
      <c r="G30" s="377">
        <f>'10- Export SMIS-A NU SE ANEXA!'!AE19</f>
        <v>0</v>
      </c>
      <c r="H30" s="377">
        <f t="shared" si="1"/>
        <v>0</v>
      </c>
      <c r="I30" s="377">
        <f>'10- Export SMIS-A NU SE ANEXA!'!T19</f>
        <v>0</v>
      </c>
      <c r="J30" s="377">
        <f>'10- Export SMIS-A NU SE ANEXA!'!Y19</f>
        <v>0</v>
      </c>
      <c r="K30" s="377">
        <f>'10- Export SMIS-A NU SE ANEXA!'!Z19</f>
        <v>0</v>
      </c>
      <c r="L30" s="377">
        <f t="shared" si="2"/>
        <v>0</v>
      </c>
      <c r="M30" s="387">
        <f>'10- Export SMIS-A NU SE ANEXA!'!G19</f>
        <v>0</v>
      </c>
      <c r="N30" s="388"/>
    </row>
    <row r="31" spans="1:14" ht="13.2" customHeight="1" x14ac:dyDescent="0.25">
      <c r="A31" s="375">
        <v>19</v>
      </c>
      <c r="B31" s="376">
        <f>'10- Export SMIS-A NU SE ANEXA!'!H20</f>
        <v>0</v>
      </c>
      <c r="C31" s="201">
        <f>'10- Export SMIS-A NU SE ANEXA!'!J20</f>
        <v>0</v>
      </c>
      <c r="D31" s="377">
        <f t="shared" si="0"/>
        <v>0</v>
      </c>
      <c r="E31" s="377">
        <f>'10- Export SMIS-A NU SE ANEXA!'!AK20</f>
        <v>0</v>
      </c>
      <c r="F31" s="377">
        <f>'10- Export SMIS-A NU SE ANEXA!'!AN20</f>
        <v>0</v>
      </c>
      <c r="G31" s="377">
        <f>'10- Export SMIS-A NU SE ANEXA!'!AE20</f>
        <v>0</v>
      </c>
      <c r="H31" s="377">
        <f t="shared" si="1"/>
        <v>0</v>
      </c>
      <c r="I31" s="377">
        <f>'10- Export SMIS-A NU SE ANEXA!'!T20</f>
        <v>0</v>
      </c>
      <c r="J31" s="377">
        <f>'10- Export SMIS-A NU SE ANEXA!'!Y20</f>
        <v>0</v>
      </c>
      <c r="K31" s="377">
        <f>'10- Export SMIS-A NU SE ANEXA!'!Z20</f>
        <v>0</v>
      </c>
      <c r="L31" s="377">
        <f t="shared" si="2"/>
        <v>0</v>
      </c>
      <c r="M31" s="387">
        <f>'10- Export SMIS-A NU SE ANEXA!'!G20</f>
        <v>0</v>
      </c>
      <c r="N31" s="388"/>
    </row>
    <row r="32" spans="1:14" ht="13.2" customHeight="1" x14ac:dyDescent="0.25">
      <c r="A32" s="375">
        <v>20</v>
      </c>
      <c r="B32" s="376">
        <f>'10- Export SMIS-A NU SE ANEXA!'!H21</f>
        <v>0</v>
      </c>
      <c r="C32" s="201">
        <f>'10- Export SMIS-A NU SE ANEXA!'!J21</f>
        <v>0</v>
      </c>
      <c r="D32" s="377">
        <f t="shared" si="0"/>
        <v>0</v>
      </c>
      <c r="E32" s="377">
        <f>'10- Export SMIS-A NU SE ANEXA!'!AK21</f>
        <v>0</v>
      </c>
      <c r="F32" s="377">
        <f>'10- Export SMIS-A NU SE ANEXA!'!AN21</f>
        <v>0</v>
      </c>
      <c r="G32" s="377">
        <f>'10- Export SMIS-A NU SE ANEXA!'!AE21</f>
        <v>0</v>
      </c>
      <c r="H32" s="377">
        <f t="shared" si="1"/>
        <v>0</v>
      </c>
      <c r="I32" s="377">
        <f>'10- Export SMIS-A NU SE ANEXA!'!T21</f>
        <v>0</v>
      </c>
      <c r="J32" s="377">
        <f>'10- Export SMIS-A NU SE ANEXA!'!Y21</f>
        <v>0</v>
      </c>
      <c r="K32" s="377">
        <f>'10- Export SMIS-A NU SE ANEXA!'!Z21</f>
        <v>0</v>
      </c>
      <c r="L32" s="377">
        <f t="shared" si="2"/>
        <v>0</v>
      </c>
      <c r="M32" s="387">
        <f>'10- Export SMIS-A NU SE ANEXA!'!G21</f>
        <v>0</v>
      </c>
      <c r="N32" s="388"/>
    </row>
    <row r="33" spans="1:14" ht="13.2" customHeight="1" x14ac:dyDescent="0.25">
      <c r="A33" s="375">
        <v>21</v>
      </c>
      <c r="B33" s="376">
        <f>'10- Export SMIS-A NU SE ANEXA!'!H22</f>
        <v>0</v>
      </c>
      <c r="C33" s="201">
        <f>'10- Export SMIS-A NU SE ANEXA!'!J22</f>
        <v>0</v>
      </c>
      <c r="D33" s="377">
        <f t="shared" si="0"/>
        <v>0</v>
      </c>
      <c r="E33" s="377">
        <f>'10- Export SMIS-A NU SE ANEXA!'!AK22</f>
        <v>0</v>
      </c>
      <c r="F33" s="377">
        <f>'10- Export SMIS-A NU SE ANEXA!'!AN22</f>
        <v>0</v>
      </c>
      <c r="G33" s="377">
        <f>'10- Export SMIS-A NU SE ANEXA!'!AE22</f>
        <v>0</v>
      </c>
      <c r="H33" s="377">
        <f t="shared" si="1"/>
        <v>0</v>
      </c>
      <c r="I33" s="377">
        <f>'10- Export SMIS-A NU SE ANEXA!'!T22</f>
        <v>0</v>
      </c>
      <c r="J33" s="377">
        <f>'10- Export SMIS-A NU SE ANEXA!'!Y22</f>
        <v>0</v>
      </c>
      <c r="K33" s="377">
        <f>'10- Export SMIS-A NU SE ANEXA!'!Z22</f>
        <v>0</v>
      </c>
      <c r="L33" s="377">
        <f t="shared" si="2"/>
        <v>0</v>
      </c>
      <c r="M33" s="387">
        <f>'10- Export SMIS-A NU SE ANEXA!'!G22</f>
        <v>0</v>
      </c>
      <c r="N33" s="388"/>
    </row>
    <row r="34" spans="1:14" ht="13.2" customHeight="1" x14ac:dyDescent="0.25">
      <c r="A34" s="375">
        <v>22</v>
      </c>
      <c r="B34" s="376">
        <f>'10- Export SMIS-A NU SE ANEXA!'!H23</f>
        <v>0</v>
      </c>
      <c r="C34" s="201">
        <f>'10- Export SMIS-A NU SE ANEXA!'!J23</f>
        <v>0</v>
      </c>
      <c r="D34" s="377">
        <f t="shared" si="0"/>
        <v>0</v>
      </c>
      <c r="E34" s="377">
        <f>'10- Export SMIS-A NU SE ANEXA!'!AK23</f>
        <v>0</v>
      </c>
      <c r="F34" s="377">
        <f>'10- Export SMIS-A NU SE ANEXA!'!AN23</f>
        <v>0</v>
      </c>
      <c r="G34" s="377">
        <f>'10- Export SMIS-A NU SE ANEXA!'!AE23</f>
        <v>0</v>
      </c>
      <c r="H34" s="377">
        <f t="shared" si="1"/>
        <v>0</v>
      </c>
      <c r="I34" s="377">
        <f>'10- Export SMIS-A NU SE ANEXA!'!T23</f>
        <v>0</v>
      </c>
      <c r="J34" s="377">
        <f>'10- Export SMIS-A NU SE ANEXA!'!Y23</f>
        <v>0</v>
      </c>
      <c r="K34" s="377">
        <f>'10- Export SMIS-A NU SE ANEXA!'!Z23</f>
        <v>0</v>
      </c>
      <c r="L34" s="377">
        <f t="shared" si="2"/>
        <v>0</v>
      </c>
      <c r="M34" s="387">
        <f>'10- Export SMIS-A NU SE ANEXA!'!G23</f>
        <v>0</v>
      </c>
      <c r="N34" s="388"/>
    </row>
    <row r="35" spans="1:14" ht="13.2" customHeight="1" x14ac:dyDescent="0.25">
      <c r="A35" s="375">
        <v>23</v>
      </c>
      <c r="B35" s="376">
        <f>'10- Export SMIS-A NU SE ANEXA!'!H24</f>
        <v>0</v>
      </c>
      <c r="C35" s="201">
        <f>'10- Export SMIS-A NU SE ANEXA!'!J24</f>
        <v>0</v>
      </c>
      <c r="D35" s="377">
        <f t="shared" si="0"/>
        <v>0</v>
      </c>
      <c r="E35" s="377">
        <f>'10- Export SMIS-A NU SE ANEXA!'!AK24</f>
        <v>0</v>
      </c>
      <c r="F35" s="377">
        <f>'10- Export SMIS-A NU SE ANEXA!'!AN24</f>
        <v>0</v>
      </c>
      <c r="G35" s="377">
        <f>'10- Export SMIS-A NU SE ANEXA!'!AE24</f>
        <v>0</v>
      </c>
      <c r="H35" s="377">
        <f t="shared" si="1"/>
        <v>0</v>
      </c>
      <c r="I35" s="377">
        <f>'10- Export SMIS-A NU SE ANEXA!'!T24</f>
        <v>0</v>
      </c>
      <c r="J35" s="377">
        <f>'10- Export SMIS-A NU SE ANEXA!'!Y24</f>
        <v>0</v>
      </c>
      <c r="K35" s="377">
        <f>'10- Export SMIS-A NU SE ANEXA!'!Z24</f>
        <v>0</v>
      </c>
      <c r="L35" s="377">
        <f t="shared" si="2"/>
        <v>0</v>
      </c>
      <c r="M35" s="387">
        <f>'10- Export SMIS-A NU SE ANEXA!'!G24</f>
        <v>0</v>
      </c>
      <c r="N35" s="388"/>
    </row>
    <row r="36" spans="1:14" ht="13.2" customHeight="1" x14ac:dyDescent="0.25">
      <c r="A36" s="375">
        <v>24</v>
      </c>
      <c r="B36" s="376">
        <f>'10- Export SMIS-A NU SE ANEXA!'!H25</f>
        <v>0</v>
      </c>
      <c r="C36" s="201">
        <f>'10- Export SMIS-A NU SE ANEXA!'!J25</f>
        <v>0</v>
      </c>
      <c r="D36" s="377">
        <f t="shared" si="0"/>
        <v>0</v>
      </c>
      <c r="E36" s="377">
        <f>'10- Export SMIS-A NU SE ANEXA!'!AK25</f>
        <v>0</v>
      </c>
      <c r="F36" s="377">
        <f>'10- Export SMIS-A NU SE ANEXA!'!AN25</f>
        <v>0</v>
      </c>
      <c r="G36" s="377">
        <f>'10- Export SMIS-A NU SE ANEXA!'!AE25</f>
        <v>0</v>
      </c>
      <c r="H36" s="377">
        <f t="shared" si="1"/>
        <v>0</v>
      </c>
      <c r="I36" s="377">
        <f>'10- Export SMIS-A NU SE ANEXA!'!T25</f>
        <v>0</v>
      </c>
      <c r="J36" s="377">
        <f>'10- Export SMIS-A NU SE ANEXA!'!Y25</f>
        <v>0</v>
      </c>
      <c r="K36" s="377">
        <f>'10- Export SMIS-A NU SE ANEXA!'!Z25</f>
        <v>0</v>
      </c>
      <c r="L36" s="377">
        <f t="shared" si="2"/>
        <v>0</v>
      </c>
      <c r="M36" s="387">
        <f>'10- Export SMIS-A NU SE ANEXA!'!G25</f>
        <v>0</v>
      </c>
      <c r="N36" s="388"/>
    </row>
    <row r="37" spans="1:14" ht="13.2" customHeight="1" x14ac:dyDescent="0.25">
      <c r="A37" s="375">
        <v>25</v>
      </c>
      <c r="B37" s="376">
        <f>'10- Export SMIS-A NU SE ANEXA!'!H26</f>
        <v>0</v>
      </c>
      <c r="C37" s="201">
        <f>'10- Export SMIS-A NU SE ANEXA!'!J26</f>
        <v>0</v>
      </c>
      <c r="D37" s="377">
        <f t="shared" si="0"/>
        <v>0</v>
      </c>
      <c r="E37" s="377">
        <f>'10- Export SMIS-A NU SE ANEXA!'!AK26</f>
        <v>0</v>
      </c>
      <c r="F37" s="377">
        <f>'10- Export SMIS-A NU SE ANEXA!'!AN26</f>
        <v>0</v>
      </c>
      <c r="G37" s="377">
        <f>'10- Export SMIS-A NU SE ANEXA!'!AE26</f>
        <v>0</v>
      </c>
      <c r="H37" s="377">
        <f t="shared" si="1"/>
        <v>0</v>
      </c>
      <c r="I37" s="377">
        <f>'10- Export SMIS-A NU SE ANEXA!'!T26</f>
        <v>0</v>
      </c>
      <c r="J37" s="377">
        <f>'10- Export SMIS-A NU SE ANEXA!'!Y26</f>
        <v>0</v>
      </c>
      <c r="K37" s="377">
        <f>'10- Export SMIS-A NU SE ANEXA!'!Z26</f>
        <v>0</v>
      </c>
      <c r="L37" s="377">
        <f t="shared" si="2"/>
        <v>0</v>
      </c>
      <c r="M37" s="387">
        <f>'10- Export SMIS-A NU SE ANEXA!'!G26</f>
        <v>0</v>
      </c>
      <c r="N37" s="388"/>
    </row>
    <row r="38" spans="1:14" ht="13.2" customHeight="1" x14ac:dyDescent="0.25">
      <c r="A38" s="375">
        <v>26</v>
      </c>
      <c r="B38" s="376">
        <f>'10- Export SMIS-A NU SE ANEXA!'!H27</f>
        <v>0</v>
      </c>
      <c r="C38" s="201">
        <f>'10- Export SMIS-A NU SE ANEXA!'!J27</f>
        <v>0</v>
      </c>
      <c r="D38" s="377">
        <f t="shared" si="0"/>
        <v>0</v>
      </c>
      <c r="E38" s="377">
        <f>'10- Export SMIS-A NU SE ANEXA!'!AK27</f>
        <v>0</v>
      </c>
      <c r="F38" s="377">
        <f>'10- Export SMIS-A NU SE ANEXA!'!AN27</f>
        <v>0</v>
      </c>
      <c r="G38" s="377">
        <f>'10- Export SMIS-A NU SE ANEXA!'!AE27</f>
        <v>0</v>
      </c>
      <c r="H38" s="377">
        <f t="shared" si="1"/>
        <v>0</v>
      </c>
      <c r="I38" s="377">
        <f>'10- Export SMIS-A NU SE ANEXA!'!T27</f>
        <v>0</v>
      </c>
      <c r="J38" s="377">
        <f>'10- Export SMIS-A NU SE ANEXA!'!Y27</f>
        <v>0</v>
      </c>
      <c r="K38" s="377">
        <f>'10- Export SMIS-A NU SE ANEXA!'!Z27</f>
        <v>0</v>
      </c>
      <c r="L38" s="377">
        <f t="shared" si="2"/>
        <v>0</v>
      </c>
      <c r="M38" s="387">
        <f>'10- Export SMIS-A NU SE ANEXA!'!G27</f>
        <v>0</v>
      </c>
      <c r="N38" s="388"/>
    </row>
    <row r="39" spans="1:14" ht="13.2" customHeight="1" x14ac:dyDescent="0.25">
      <c r="A39" s="375">
        <v>27</v>
      </c>
      <c r="B39" s="376">
        <f>'10- Export SMIS-A NU SE ANEXA!'!H28</f>
        <v>0</v>
      </c>
      <c r="C39" s="201">
        <f>'10- Export SMIS-A NU SE ANEXA!'!J28</f>
        <v>0</v>
      </c>
      <c r="D39" s="377">
        <f t="shared" si="0"/>
        <v>0</v>
      </c>
      <c r="E39" s="377">
        <f>'10- Export SMIS-A NU SE ANEXA!'!AK28</f>
        <v>0</v>
      </c>
      <c r="F39" s="377">
        <f>'10- Export SMIS-A NU SE ANEXA!'!AN28</f>
        <v>0</v>
      </c>
      <c r="G39" s="377">
        <f>'10- Export SMIS-A NU SE ANEXA!'!AE28</f>
        <v>0</v>
      </c>
      <c r="H39" s="377">
        <f t="shared" si="1"/>
        <v>0</v>
      </c>
      <c r="I39" s="377">
        <f>'10- Export SMIS-A NU SE ANEXA!'!T28</f>
        <v>0</v>
      </c>
      <c r="J39" s="377">
        <f>'10- Export SMIS-A NU SE ANEXA!'!Y28</f>
        <v>0</v>
      </c>
      <c r="K39" s="377">
        <f>'10- Export SMIS-A NU SE ANEXA!'!Z28</f>
        <v>0</v>
      </c>
      <c r="L39" s="377">
        <f t="shared" si="2"/>
        <v>0</v>
      </c>
      <c r="M39" s="387">
        <f>'10- Export SMIS-A NU SE ANEXA!'!G28</f>
        <v>0</v>
      </c>
      <c r="N39" s="388"/>
    </row>
    <row r="40" spans="1:14" ht="13.2" customHeight="1" x14ac:dyDescent="0.25">
      <c r="A40" s="375">
        <v>28</v>
      </c>
      <c r="B40" s="376">
        <f>'10- Export SMIS-A NU SE ANEXA!'!H29</f>
        <v>0</v>
      </c>
      <c r="C40" s="201">
        <f>'10- Export SMIS-A NU SE ANEXA!'!J29</f>
        <v>0</v>
      </c>
      <c r="D40" s="377">
        <f t="shared" si="0"/>
        <v>0</v>
      </c>
      <c r="E40" s="377">
        <f>'10- Export SMIS-A NU SE ANEXA!'!AK29</f>
        <v>0</v>
      </c>
      <c r="F40" s="377">
        <f>'10- Export SMIS-A NU SE ANEXA!'!AN29</f>
        <v>0</v>
      </c>
      <c r="G40" s="377">
        <f>'10- Export SMIS-A NU SE ANEXA!'!AE29</f>
        <v>0</v>
      </c>
      <c r="H40" s="377">
        <f t="shared" si="1"/>
        <v>0</v>
      </c>
      <c r="I40" s="377">
        <f>'10- Export SMIS-A NU SE ANEXA!'!T29</f>
        <v>0</v>
      </c>
      <c r="J40" s="377">
        <f>'10- Export SMIS-A NU SE ANEXA!'!Y29</f>
        <v>0</v>
      </c>
      <c r="K40" s="377">
        <f>'10- Export SMIS-A NU SE ANEXA!'!Z29</f>
        <v>0</v>
      </c>
      <c r="L40" s="377">
        <f t="shared" si="2"/>
        <v>0</v>
      </c>
      <c r="M40" s="387">
        <f>'10- Export SMIS-A NU SE ANEXA!'!G29</f>
        <v>0</v>
      </c>
      <c r="N40" s="388"/>
    </row>
    <row r="41" spans="1:14" ht="13.2" customHeight="1" x14ac:dyDescent="0.25">
      <c r="A41" s="375">
        <v>29</v>
      </c>
      <c r="B41" s="376">
        <f>'10- Export SMIS-A NU SE ANEXA!'!H30</f>
        <v>0</v>
      </c>
      <c r="C41" s="201">
        <f>'10- Export SMIS-A NU SE ANEXA!'!J30</f>
        <v>0</v>
      </c>
      <c r="D41" s="377">
        <f t="shared" si="0"/>
        <v>0</v>
      </c>
      <c r="E41" s="377">
        <f>'10- Export SMIS-A NU SE ANEXA!'!AK30</f>
        <v>0</v>
      </c>
      <c r="F41" s="377">
        <f>'10- Export SMIS-A NU SE ANEXA!'!AN30</f>
        <v>0</v>
      </c>
      <c r="G41" s="377">
        <f>'10- Export SMIS-A NU SE ANEXA!'!AE30</f>
        <v>0</v>
      </c>
      <c r="H41" s="377">
        <f t="shared" si="1"/>
        <v>0</v>
      </c>
      <c r="I41" s="377">
        <f>'10- Export SMIS-A NU SE ANEXA!'!T30</f>
        <v>0</v>
      </c>
      <c r="J41" s="377">
        <f>'10- Export SMIS-A NU SE ANEXA!'!Y30</f>
        <v>0</v>
      </c>
      <c r="K41" s="377">
        <f>'10- Export SMIS-A NU SE ANEXA!'!Z30</f>
        <v>0</v>
      </c>
      <c r="L41" s="377">
        <f t="shared" si="2"/>
        <v>0</v>
      </c>
      <c r="M41" s="387">
        <f>'10- Export SMIS-A NU SE ANEXA!'!G30</f>
        <v>0</v>
      </c>
      <c r="N41" s="388"/>
    </row>
    <row r="42" spans="1:14" ht="13.2" customHeight="1" x14ac:dyDescent="0.25">
      <c r="A42" s="375">
        <v>30</v>
      </c>
      <c r="B42" s="376">
        <f>'10- Export SMIS-A NU SE ANEXA!'!H31</f>
        <v>0</v>
      </c>
      <c r="C42" s="201">
        <f>'10- Export SMIS-A NU SE ANEXA!'!J31</f>
        <v>0</v>
      </c>
      <c r="D42" s="377">
        <f t="shared" si="0"/>
        <v>0</v>
      </c>
      <c r="E42" s="377">
        <f>'10- Export SMIS-A NU SE ANEXA!'!AK31</f>
        <v>0</v>
      </c>
      <c r="F42" s="377">
        <f>'10- Export SMIS-A NU SE ANEXA!'!AN31</f>
        <v>0</v>
      </c>
      <c r="G42" s="377">
        <f>'10- Export SMIS-A NU SE ANEXA!'!AE31</f>
        <v>0</v>
      </c>
      <c r="H42" s="377">
        <f t="shared" si="1"/>
        <v>0</v>
      </c>
      <c r="I42" s="377">
        <f>'10- Export SMIS-A NU SE ANEXA!'!T31</f>
        <v>0</v>
      </c>
      <c r="J42" s="377">
        <f>'10- Export SMIS-A NU SE ANEXA!'!Y31</f>
        <v>0</v>
      </c>
      <c r="K42" s="377">
        <f>'10- Export SMIS-A NU SE ANEXA!'!Z31</f>
        <v>0</v>
      </c>
      <c r="L42" s="377">
        <f t="shared" si="2"/>
        <v>0</v>
      </c>
      <c r="M42" s="387">
        <f>'10- Export SMIS-A NU SE ANEXA!'!G31</f>
        <v>0</v>
      </c>
      <c r="N42" s="388"/>
    </row>
    <row r="43" spans="1:14" ht="13.2" customHeight="1" x14ac:dyDescent="0.25">
      <c r="A43" s="375">
        <v>31</v>
      </c>
      <c r="B43" s="376">
        <f>'10- Export SMIS-A NU SE ANEXA!'!H32</f>
        <v>0</v>
      </c>
      <c r="C43" s="201">
        <f>'10- Export SMIS-A NU SE ANEXA!'!J32</f>
        <v>0</v>
      </c>
      <c r="D43" s="377">
        <f t="shared" si="0"/>
        <v>0</v>
      </c>
      <c r="E43" s="377">
        <f>'10- Export SMIS-A NU SE ANEXA!'!AK32</f>
        <v>0</v>
      </c>
      <c r="F43" s="377">
        <f>'10- Export SMIS-A NU SE ANEXA!'!AN32</f>
        <v>0</v>
      </c>
      <c r="G43" s="377">
        <f>'10- Export SMIS-A NU SE ANEXA!'!AE32</f>
        <v>0</v>
      </c>
      <c r="H43" s="377">
        <f t="shared" si="1"/>
        <v>0</v>
      </c>
      <c r="I43" s="377">
        <f>'10- Export SMIS-A NU SE ANEXA!'!T32</f>
        <v>0</v>
      </c>
      <c r="J43" s="377">
        <f>'10- Export SMIS-A NU SE ANEXA!'!Y32</f>
        <v>0</v>
      </c>
      <c r="K43" s="377">
        <f>'10- Export SMIS-A NU SE ANEXA!'!Z32</f>
        <v>0</v>
      </c>
      <c r="L43" s="377">
        <f t="shared" si="2"/>
        <v>0</v>
      </c>
      <c r="M43" s="387">
        <f>'10- Export SMIS-A NU SE ANEXA!'!G32</f>
        <v>0</v>
      </c>
      <c r="N43" s="388"/>
    </row>
    <row r="44" spans="1:14" ht="13.2" customHeight="1" x14ac:dyDescent="0.25">
      <c r="A44" s="375">
        <v>32</v>
      </c>
      <c r="B44" s="376">
        <f>'10- Export SMIS-A NU SE ANEXA!'!H33</f>
        <v>0</v>
      </c>
      <c r="C44" s="201">
        <f>'10- Export SMIS-A NU SE ANEXA!'!J33</f>
        <v>0</v>
      </c>
      <c r="D44" s="377">
        <f t="shared" si="0"/>
        <v>0</v>
      </c>
      <c r="E44" s="377">
        <f>'10- Export SMIS-A NU SE ANEXA!'!AK33</f>
        <v>0</v>
      </c>
      <c r="F44" s="377">
        <f>'10- Export SMIS-A NU SE ANEXA!'!AN33</f>
        <v>0</v>
      </c>
      <c r="G44" s="377">
        <f>'10- Export SMIS-A NU SE ANEXA!'!AE33</f>
        <v>0</v>
      </c>
      <c r="H44" s="377">
        <f t="shared" si="1"/>
        <v>0</v>
      </c>
      <c r="I44" s="377">
        <f>'10- Export SMIS-A NU SE ANEXA!'!T33</f>
        <v>0</v>
      </c>
      <c r="J44" s="377">
        <f>'10- Export SMIS-A NU SE ANEXA!'!Y33</f>
        <v>0</v>
      </c>
      <c r="K44" s="377">
        <f>'10- Export SMIS-A NU SE ANEXA!'!Z33</f>
        <v>0</v>
      </c>
      <c r="L44" s="377">
        <f t="shared" si="2"/>
        <v>0</v>
      </c>
      <c r="M44" s="387">
        <f>'10- Export SMIS-A NU SE ANEXA!'!G33</f>
        <v>0</v>
      </c>
      <c r="N44" s="388"/>
    </row>
    <row r="45" spans="1:14" ht="13.2" customHeight="1" x14ac:dyDescent="0.25">
      <c r="A45" s="375">
        <v>33</v>
      </c>
      <c r="B45" s="376">
        <f>'10- Export SMIS-A NU SE ANEXA!'!H34</f>
        <v>0</v>
      </c>
      <c r="C45" s="201">
        <f>'10- Export SMIS-A NU SE ANEXA!'!J34</f>
        <v>0</v>
      </c>
      <c r="D45" s="377">
        <f t="shared" si="0"/>
        <v>0</v>
      </c>
      <c r="E45" s="377">
        <f>'10- Export SMIS-A NU SE ANEXA!'!AK34</f>
        <v>0</v>
      </c>
      <c r="F45" s="377">
        <f>'10- Export SMIS-A NU SE ANEXA!'!AN34</f>
        <v>0</v>
      </c>
      <c r="G45" s="377">
        <f>'10- Export SMIS-A NU SE ANEXA!'!AE34</f>
        <v>0</v>
      </c>
      <c r="H45" s="377">
        <f t="shared" si="1"/>
        <v>0</v>
      </c>
      <c r="I45" s="377">
        <f>'10- Export SMIS-A NU SE ANEXA!'!T34</f>
        <v>0</v>
      </c>
      <c r="J45" s="377">
        <f>'10- Export SMIS-A NU SE ANEXA!'!Y34</f>
        <v>0</v>
      </c>
      <c r="K45" s="377">
        <f>'10- Export SMIS-A NU SE ANEXA!'!Z34</f>
        <v>0</v>
      </c>
      <c r="L45" s="377">
        <f t="shared" si="2"/>
        <v>0</v>
      </c>
      <c r="M45" s="387">
        <f>'10- Export SMIS-A NU SE ANEXA!'!G34</f>
        <v>0</v>
      </c>
      <c r="N45" s="388"/>
    </row>
    <row r="46" spans="1:14" ht="13.2" customHeight="1" x14ac:dyDescent="0.25">
      <c r="A46" s="375">
        <v>34</v>
      </c>
      <c r="B46" s="376">
        <f>'10- Export SMIS-A NU SE ANEXA!'!H35</f>
        <v>0</v>
      </c>
      <c r="C46" s="201">
        <f>'10- Export SMIS-A NU SE ANEXA!'!J35</f>
        <v>0</v>
      </c>
      <c r="D46" s="377">
        <f t="shared" si="0"/>
        <v>0</v>
      </c>
      <c r="E46" s="377">
        <f>'10- Export SMIS-A NU SE ANEXA!'!AK35</f>
        <v>0</v>
      </c>
      <c r="F46" s="377">
        <f>'10- Export SMIS-A NU SE ANEXA!'!AN35</f>
        <v>0</v>
      </c>
      <c r="G46" s="377">
        <f>'10- Export SMIS-A NU SE ANEXA!'!AE35</f>
        <v>0</v>
      </c>
      <c r="H46" s="377">
        <f t="shared" si="1"/>
        <v>0</v>
      </c>
      <c r="I46" s="377">
        <f>'10- Export SMIS-A NU SE ANEXA!'!T35</f>
        <v>0</v>
      </c>
      <c r="J46" s="377">
        <f>'10- Export SMIS-A NU SE ANEXA!'!Y35</f>
        <v>0</v>
      </c>
      <c r="K46" s="377">
        <f>'10- Export SMIS-A NU SE ANEXA!'!Z35</f>
        <v>0</v>
      </c>
      <c r="L46" s="377">
        <f t="shared" si="2"/>
        <v>0</v>
      </c>
      <c r="M46" s="387">
        <f>'10- Export SMIS-A NU SE ANEXA!'!G35</f>
        <v>0</v>
      </c>
      <c r="N46" s="388"/>
    </row>
    <row r="47" spans="1:14" ht="13.2" customHeight="1" x14ac:dyDescent="0.25">
      <c r="A47" s="375">
        <v>35</v>
      </c>
      <c r="B47" s="376">
        <f>'10- Export SMIS-A NU SE ANEXA!'!H36</f>
        <v>0</v>
      </c>
      <c r="C47" s="201">
        <f>'10- Export SMIS-A NU SE ANEXA!'!J36</f>
        <v>0</v>
      </c>
      <c r="D47" s="377">
        <f t="shared" si="0"/>
        <v>0</v>
      </c>
      <c r="E47" s="377">
        <f>'10- Export SMIS-A NU SE ANEXA!'!AK36</f>
        <v>0</v>
      </c>
      <c r="F47" s="377">
        <f>'10- Export SMIS-A NU SE ANEXA!'!AN36</f>
        <v>0</v>
      </c>
      <c r="G47" s="377">
        <f>'10- Export SMIS-A NU SE ANEXA!'!AE36</f>
        <v>0</v>
      </c>
      <c r="H47" s="377">
        <f t="shared" si="1"/>
        <v>0</v>
      </c>
      <c r="I47" s="377">
        <f>'10- Export SMIS-A NU SE ANEXA!'!T36</f>
        <v>0</v>
      </c>
      <c r="J47" s="377">
        <f>'10- Export SMIS-A NU SE ANEXA!'!Y36</f>
        <v>0</v>
      </c>
      <c r="K47" s="377">
        <f>'10- Export SMIS-A NU SE ANEXA!'!Z36</f>
        <v>0</v>
      </c>
      <c r="L47" s="377">
        <f t="shared" si="2"/>
        <v>0</v>
      </c>
      <c r="M47" s="387">
        <f>'10- Export SMIS-A NU SE ANEXA!'!G36</f>
        <v>0</v>
      </c>
      <c r="N47" s="388"/>
    </row>
    <row r="48" spans="1:14" ht="13.2" customHeight="1" x14ac:dyDescent="0.25">
      <c r="A48" s="375">
        <v>36</v>
      </c>
      <c r="B48" s="376">
        <f>'10- Export SMIS-A NU SE ANEXA!'!H37</f>
        <v>0</v>
      </c>
      <c r="C48" s="201">
        <f>'10- Export SMIS-A NU SE ANEXA!'!J37</f>
        <v>0</v>
      </c>
      <c r="D48" s="377">
        <f t="shared" si="0"/>
        <v>0</v>
      </c>
      <c r="E48" s="377">
        <f>'10- Export SMIS-A NU SE ANEXA!'!AK37</f>
        <v>0</v>
      </c>
      <c r="F48" s="377">
        <f>'10- Export SMIS-A NU SE ANEXA!'!AN37</f>
        <v>0</v>
      </c>
      <c r="G48" s="377">
        <f>'10- Export SMIS-A NU SE ANEXA!'!AE37</f>
        <v>0</v>
      </c>
      <c r="H48" s="377">
        <f t="shared" si="1"/>
        <v>0</v>
      </c>
      <c r="I48" s="377">
        <f>'10- Export SMIS-A NU SE ANEXA!'!T37</f>
        <v>0</v>
      </c>
      <c r="J48" s="377">
        <f>'10- Export SMIS-A NU SE ANEXA!'!Y37</f>
        <v>0</v>
      </c>
      <c r="K48" s="377">
        <f>'10- Export SMIS-A NU SE ANEXA!'!Z37</f>
        <v>0</v>
      </c>
      <c r="L48" s="377">
        <f t="shared" si="2"/>
        <v>0</v>
      </c>
      <c r="M48" s="387">
        <f>'10- Export SMIS-A NU SE ANEXA!'!G37</f>
        <v>0</v>
      </c>
      <c r="N48" s="388"/>
    </row>
    <row r="49" spans="1:14" ht="13.2" customHeight="1" x14ac:dyDescent="0.25">
      <c r="A49" s="375">
        <v>37</v>
      </c>
      <c r="B49" s="376">
        <f>'10- Export SMIS-A NU SE ANEXA!'!H38</f>
        <v>0</v>
      </c>
      <c r="C49" s="201">
        <f>'10- Export SMIS-A NU SE ANEXA!'!J38</f>
        <v>0</v>
      </c>
      <c r="D49" s="377">
        <f t="shared" si="0"/>
        <v>0</v>
      </c>
      <c r="E49" s="377">
        <f>'10- Export SMIS-A NU SE ANEXA!'!AK38</f>
        <v>0</v>
      </c>
      <c r="F49" s="377">
        <f>'10- Export SMIS-A NU SE ANEXA!'!AN38</f>
        <v>0</v>
      </c>
      <c r="G49" s="377">
        <f>'10- Export SMIS-A NU SE ANEXA!'!AE38</f>
        <v>0</v>
      </c>
      <c r="H49" s="377">
        <f t="shared" si="1"/>
        <v>0</v>
      </c>
      <c r="I49" s="377">
        <f>'10- Export SMIS-A NU SE ANEXA!'!T38</f>
        <v>0</v>
      </c>
      <c r="J49" s="377">
        <f>'10- Export SMIS-A NU SE ANEXA!'!Y38</f>
        <v>0</v>
      </c>
      <c r="K49" s="377">
        <f>'10- Export SMIS-A NU SE ANEXA!'!Z38</f>
        <v>0</v>
      </c>
      <c r="L49" s="377">
        <f t="shared" si="2"/>
        <v>0</v>
      </c>
      <c r="M49" s="387">
        <f>'10- Export SMIS-A NU SE ANEXA!'!G38</f>
        <v>0</v>
      </c>
      <c r="N49" s="388"/>
    </row>
    <row r="50" spans="1:14" ht="13.2" customHeight="1" x14ac:dyDescent="0.25">
      <c r="A50" s="375">
        <v>38</v>
      </c>
      <c r="B50" s="376">
        <f>'10- Export SMIS-A NU SE ANEXA!'!H39</f>
        <v>0</v>
      </c>
      <c r="C50" s="201">
        <f>'10- Export SMIS-A NU SE ANEXA!'!J39</f>
        <v>0</v>
      </c>
      <c r="D50" s="377">
        <f t="shared" si="0"/>
        <v>0</v>
      </c>
      <c r="E50" s="377">
        <f>'10- Export SMIS-A NU SE ANEXA!'!AK39</f>
        <v>0</v>
      </c>
      <c r="F50" s="377">
        <f>'10- Export SMIS-A NU SE ANEXA!'!AN39</f>
        <v>0</v>
      </c>
      <c r="G50" s="377">
        <f>'10- Export SMIS-A NU SE ANEXA!'!AE39</f>
        <v>0</v>
      </c>
      <c r="H50" s="377">
        <f t="shared" si="1"/>
        <v>0</v>
      </c>
      <c r="I50" s="377">
        <f>'10- Export SMIS-A NU SE ANEXA!'!T39</f>
        <v>0</v>
      </c>
      <c r="J50" s="377">
        <f>'10- Export SMIS-A NU SE ANEXA!'!Y39</f>
        <v>0</v>
      </c>
      <c r="K50" s="377">
        <f>'10- Export SMIS-A NU SE ANEXA!'!Z39</f>
        <v>0</v>
      </c>
      <c r="L50" s="377">
        <f t="shared" si="2"/>
        <v>0</v>
      </c>
      <c r="M50" s="387">
        <f>'10- Export SMIS-A NU SE ANEXA!'!G39</f>
        <v>0</v>
      </c>
      <c r="N50" s="388"/>
    </row>
    <row r="51" spans="1:14" ht="13.2" customHeight="1" x14ac:dyDescent="0.25">
      <c r="A51" s="375">
        <v>39</v>
      </c>
      <c r="B51" s="376">
        <f>'10- Export SMIS-A NU SE ANEXA!'!H40</f>
        <v>0</v>
      </c>
      <c r="C51" s="201">
        <f>'10- Export SMIS-A NU SE ANEXA!'!J40</f>
        <v>0</v>
      </c>
      <c r="D51" s="377">
        <f t="shared" si="0"/>
        <v>0</v>
      </c>
      <c r="E51" s="377">
        <f>'10- Export SMIS-A NU SE ANEXA!'!AK40</f>
        <v>0</v>
      </c>
      <c r="F51" s="377">
        <f>'10- Export SMIS-A NU SE ANEXA!'!AN40</f>
        <v>0</v>
      </c>
      <c r="G51" s="377">
        <f>'10- Export SMIS-A NU SE ANEXA!'!AE40</f>
        <v>0</v>
      </c>
      <c r="H51" s="377">
        <f t="shared" si="1"/>
        <v>0</v>
      </c>
      <c r="I51" s="377">
        <f>'10- Export SMIS-A NU SE ANEXA!'!T40</f>
        <v>0</v>
      </c>
      <c r="J51" s="377">
        <f>'10- Export SMIS-A NU SE ANEXA!'!Y40</f>
        <v>0</v>
      </c>
      <c r="K51" s="377">
        <f>'10- Export SMIS-A NU SE ANEXA!'!Z40</f>
        <v>0</v>
      </c>
      <c r="L51" s="377">
        <f t="shared" si="2"/>
        <v>0</v>
      </c>
      <c r="M51" s="387">
        <f>'10- Export SMIS-A NU SE ANEXA!'!G40</f>
        <v>0</v>
      </c>
      <c r="N51" s="388"/>
    </row>
    <row r="52" spans="1:14" ht="13.2" customHeight="1" x14ac:dyDescent="0.25">
      <c r="A52" s="375">
        <v>40</v>
      </c>
      <c r="B52" s="376">
        <f>'10- Export SMIS-A NU SE ANEXA!'!H41</f>
        <v>0</v>
      </c>
      <c r="C52" s="201">
        <f>'10- Export SMIS-A NU SE ANEXA!'!J41</f>
        <v>0</v>
      </c>
      <c r="D52" s="377">
        <f t="shared" si="0"/>
        <v>0</v>
      </c>
      <c r="E52" s="377">
        <f>'10- Export SMIS-A NU SE ANEXA!'!AK41</f>
        <v>0</v>
      </c>
      <c r="F52" s="377">
        <f>'10- Export SMIS-A NU SE ANEXA!'!AN41</f>
        <v>0</v>
      </c>
      <c r="G52" s="377">
        <f>'10- Export SMIS-A NU SE ANEXA!'!AE41</f>
        <v>0</v>
      </c>
      <c r="H52" s="377">
        <f t="shared" si="1"/>
        <v>0</v>
      </c>
      <c r="I52" s="377">
        <f>'10- Export SMIS-A NU SE ANEXA!'!T41</f>
        <v>0</v>
      </c>
      <c r="J52" s="377">
        <f>'10- Export SMIS-A NU SE ANEXA!'!Y41</f>
        <v>0</v>
      </c>
      <c r="K52" s="377">
        <f>'10- Export SMIS-A NU SE ANEXA!'!Z41</f>
        <v>0</v>
      </c>
      <c r="L52" s="377">
        <f t="shared" si="2"/>
        <v>0</v>
      </c>
      <c r="M52" s="387">
        <f>'10- Export SMIS-A NU SE ANEXA!'!G41</f>
        <v>0</v>
      </c>
      <c r="N52" s="388"/>
    </row>
    <row r="53" spans="1:14" ht="13.2" customHeight="1" x14ac:dyDescent="0.25">
      <c r="A53" s="490" t="s">
        <v>57</v>
      </c>
      <c r="B53" s="491"/>
      <c r="C53" s="492"/>
      <c r="D53" s="378">
        <f>SUM(D13:D52)</f>
        <v>0</v>
      </c>
      <c r="E53" s="378">
        <f t="shared" ref="E53:L53" si="3">SUM(E13:E52)</f>
        <v>0</v>
      </c>
      <c r="F53" s="378">
        <f t="shared" si="3"/>
        <v>0</v>
      </c>
      <c r="G53" s="378">
        <f t="shared" si="3"/>
        <v>0</v>
      </c>
      <c r="H53" s="378">
        <f t="shared" si="3"/>
        <v>0</v>
      </c>
      <c r="I53" s="378">
        <f t="shared" si="3"/>
        <v>0</v>
      </c>
      <c r="J53" s="378">
        <f t="shared" si="3"/>
        <v>0</v>
      </c>
      <c r="K53" s="378">
        <f t="shared" si="3"/>
        <v>0</v>
      </c>
      <c r="L53" s="378">
        <f t="shared" si="3"/>
        <v>0</v>
      </c>
    </row>
    <row r="54" spans="1:14" ht="13.2" customHeight="1" x14ac:dyDescent="0.25">
      <c r="D54" s="379" t="str">
        <f>IF(D53='06-Buget-Categorii si cheltuiel'!F39,"OK","ERROR")</f>
        <v>OK</v>
      </c>
      <c r="E54" s="493" t="str">
        <f>IF(E53+F53=ROUND('06-Buget-Categorii si cheltuiel'!C50,2),"OK","ERROR")</f>
        <v>OK</v>
      </c>
      <c r="F54" s="494" t="str">
        <f t="shared" ref="F54" si="4">IF(F53=F55,"OK","ERROR")</f>
        <v>OK</v>
      </c>
      <c r="G54" s="380" t="str">
        <f>IF(G53=ROUND('06-Buget-Categorii si cheltuiel'!C48,2),"OK","ERROR")</f>
        <v>OK</v>
      </c>
      <c r="H54" s="379" t="str">
        <f>IF(H53='06-Buget-Categorii si cheltuiel'!E39+'06-Buget-Categorii si cheltuiel'!H39,"OK","ERROR")</f>
        <v>OK</v>
      </c>
      <c r="I54" s="379" t="str">
        <f>IF(I53='06-Buget-Categorii si cheltuiel'!E39,"OK","ERROR")</f>
        <v>OK</v>
      </c>
      <c r="J54" s="379" t="str">
        <f>IF(J53='06-Buget-Categorii si cheltuiel'!H39,"OK","ERROR")</f>
        <v>OK</v>
      </c>
      <c r="K54" s="379" t="str">
        <f>IF(K53='06-Buget-Categorii si cheltuiel'!C45,"OK","ERROR")</f>
        <v>OK</v>
      </c>
      <c r="L54" s="379" t="str">
        <f>IF(L53='06-Buget-Categorii si cheltuiel'!C44,"OK","ERROR")</f>
        <v>OK</v>
      </c>
    </row>
    <row r="55" spans="1:14" ht="13.2" customHeight="1" x14ac:dyDescent="0.25">
      <c r="D55" s="381"/>
      <c r="E55" s="489"/>
      <c r="F55" s="489"/>
      <c r="G55" s="382"/>
      <c r="H55" s="381"/>
      <c r="I55" s="381"/>
      <c r="J55" s="381"/>
      <c r="K55" s="381"/>
      <c r="L55" s="381"/>
    </row>
    <row r="56" spans="1:14" ht="13.2" customHeight="1" x14ac:dyDescent="0.25">
      <c r="D56" s="383"/>
      <c r="E56" s="383"/>
      <c r="F56" s="383"/>
    </row>
    <row r="57" spans="1:14" ht="13.2" customHeight="1" x14ac:dyDescent="0.25">
      <c r="D57" s="383"/>
      <c r="F57" s="383"/>
    </row>
    <row r="58" spans="1:14" ht="13.2" customHeight="1" x14ac:dyDescent="0.25">
      <c r="D58" s="383"/>
    </row>
    <row r="59" spans="1:14" ht="13.2" customHeight="1" x14ac:dyDescent="0.25">
      <c r="D59" s="383"/>
    </row>
    <row r="60" spans="1:14" ht="13.2" customHeight="1" x14ac:dyDescent="0.25">
      <c r="D60" s="383"/>
    </row>
    <row r="61" spans="1:14" ht="13.2" customHeight="1" x14ac:dyDescent="0.25">
      <c r="D61" s="384"/>
      <c r="E61" s="383"/>
    </row>
  </sheetData>
  <sheetProtection algorithmName="SHA-512" hashValue="Lxz/OIrOb1N0XX2bcmwVRKq3wBgIH3GSRz48xljCS9moNXhWu5auFjCe8OyTINihjQHqGdKqw7yhOgPuT/TfMg==" saltValue="vp3t4WfosfsNgbxFos8HKw==" spinCount="100000" sheet="1" objects="1" scenarios="1" formatColumns="0" formatRows="0"/>
  <mergeCells count="18">
    <mergeCell ref="B6:L6"/>
    <mergeCell ref="B1:L1"/>
    <mergeCell ref="B2:L2"/>
    <mergeCell ref="B3:L3"/>
    <mergeCell ref="B4:L4"/>
    <mergeCell ref="B5:L5"/>
    <mergeCell ref="E55:F55"/>
    <mergeCell ref="A53:C53"/>
    <mergeCell ref="E54:F54"/>
    <mergeCell ref="C7:L7"/>
    <mergeCell ref="C8:D8"/>
    <mergeCell ref="A10:A11"/>
    <mergeCell ref="B10:B11"/>
    <mergeCell ref="C10:C11"/>
    <mergeCell ref="D10:G10"/>
    <mergeCell ref="H10:J10"/>
    <mergeCell ref="K10:K11"/>
    <mergeCell ref="L10:L11"/>
  </mergeCells>
  <conditionalFormatting sqref="D54:E54 G54:L54">
    <cfRule type="cellIs" dxfId="0" priority="1" operator="equal">
      <formula>"error"</formula>
    </cfRule>
  </conditionalFormatting>
  <pageMargins left="0.45" right="0.45" top="0.5" bottom="0.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2"/>
  <dimension ref="A1:Q55"/>
  <sheetViews>
    <sheetView topLeftCell="A35" workbookViewId="0">
      <selection activeCell="C50" sqref="C50"/>
    </sheetView>
  </sheetViews>
  <sheetFormatPr defaultColWidth="8.88671875" defaultRowHeight="12.6" x14ac:dyDescent="0.25"/>
  <cols>
    <col min="1" max="1" width="3.6640625" style="139" customWidth="1"/>
    <col min="2" max="2" width="20.5546875" style="139" customWidth="1"/>
    <col min="3" max="3" width="10.109375" style="139" bestFit="1" customWidth="1"/>
    <col min="4" max="4" width="8.88671875" style="139"/>
    <col min="5" max="5" width="14.5546875" style="139" customWidth="1"/>
    <col min="6" max="6" width="4.6640625" style="139" customWidth="1"/>
    <col min="7" max="10" width="8.88671875" style="139"/>
    <col min="11" max="11" width="12.5546875" style="139" bestFit="1" customWidth="1"/>
    <col min="12" max="12" width="11.33203125" style="139" bestFit="1" customWidth="1"/>
    <col min="13" max="16384" width="8.88671875" style="139"/>
  </cols>
  <sheetData>
    <row r="1" spans="1:15" x14ac:dyDescent="0.25">
      <c r="A1" s="138"/>
      <c r="B1" s="207" t="s">
        <v>364</v>
      </c>
    </row>
    <row r="2" spans="1:15" ht="7.95" customHeight="1" x14ac:dyDescent="0.25"/>
    <row r="3" spans="1:15" ht="15.6" customHeight="1" x14ac:dyDescent="0.25">
      <c r="A3" s="140"/>
      <c r="B3" s="139" t="s">
        <v>342</v>
      </c>
    </row>
    <row r="4" spans="1:15" ht="15.6" customHeight="1" x14ac:dyDescent="0.25">
      <c r="A4" s="140"/>
      <c r="B4" s="402" t="s">
        <v>343</v>
      </c>
      <c r="C4" s="402"/>
      <c r="D4" s="402"/>
      <c r="E4" s="402"/>
      <c r="F4" s="402"/>
      <c r="G4" s="402"/>
      <c r="H4" s="402"/>
      <c r="I4" s="402"/>
      <c r="J4" s="402"/>
      <c r="K4" s="402"/>
      <c r="L4" s="402"/>
      <c r="M4" s="402"/>
      <c r="N4" s="402"/>
    </row>
    <row r="5" spans="1:15" ht="19.2" customHeight="1" x14ac:dyDescent="0.25">
      <c r="A5" s="140"/>
      <c r="B5" s="401" t="s">
        <v>344</v>
      </c>
      <c r="C5" s="401"/>
      <c r="D5" s="401"/>
      <c r="E5" s="401"/>
      <c r="F5" s="401"/>
      <c r="G5" s="401"/>
      <c r="H5" s="401"/>
      <c r="I5" s="401"/>
      <c r="J5" s="401"/>
      <c r="K5" s="401"/>
      <c r="L5" s="401"/>
      <c r="M5" s="401"/>
      <c r="N5" s="401"/>
    </row>
    <row r="6" spans="1:15" s="142" customFormat="1" ht="31.95" customHeight="1" x14ac:dyDescent="0.25">
      <c r="A6" s="141"/>
      <c r="B6" s="401" t="s">
        <v>345</v>
      </c>
      <c r="C6" s="401"/>
      <c r="D6" s="401"/>
      <c r="E6" s="401"/>
      <c r="F6" s="401"/>
      <c r="G6" s="401"/>
      <c r="H6" s="401"/>
      <c r="I6" s="401"/>
      <c r="J6" s="401"/>
      <c r="K6" s="401"/>
      <c r="L6" s="401"/>
      <c r="M6" s="401"/>
      <c r="N6" s="401"/>
    </row>
    <row r="7" spans="1:15" s="142" customFormat="1" ht="42.75" customHeight="1" x14ac:dyDescent="0.25">
      <c r="A7" s="141"/>
      <c r="B7" s="398" t="s">
        <v>346</v>
      </c>
      <c r="C7" s="398"/>
      <c r="D7" s="398"/>
      <c r="E7" s="398"/>
      <c r="F7" s="398"/>
      <c r="G7" s="398"/>
      <c r="H7" s="398"/>
      <c r="I7" s="398"/>
      <c r="J7" s="398"/>
      <c r="K7" s="398"/>
      <c r="L7" s="398"/>
      <c r="M7" s="398"/>
      <c r="N7" s="398"/>
    </row>
    <row r="8" spans="1:15" s="142" customFormat="1" ht="34.950000000000003" customHeight="1" x14ac:dyDescent="0.25">
      <c r="A8" s="141"/>
      <c r="B8" s="398" t="s">
        <v>347</v>
      </c>
      <c r="C8" s="398"/>
      <c r="D8" s="398"/>
      <c r="E8" s="398"/>
      <c r="F8" s="398"/>
      <c r="G8" s="398"/>
      <c r="H8" s="398"/>
      <c r="I8" s="398"/>
      <c r="J8" s="398"/>
      <c r="K8" s="398"/>
      <c r="L8" s="398"/>
      <c r="M8" s="398"/>
      <c r="N8" s="398"/>
    </row>
    <row r="9" spans="1:15" ht="31.95" customHeight="1" x14ac:dyDescent="0.25">
      <c r="A9" s="140"/>
      <c r="B9" s="394" t="s">
        <v>348</v>
      </c>
      <c r="C9" s="394"/>
      <c r="D9" s="394"/>
      <c r="E9" s="394"/>
      <c r="F9" s="394"/>
      <c r="G9" s="394"/>
      <c r="H9" s="394"/>
      <c r="I9" s="394"/>
      <c r="J9" s="394"/>
      <c r="K9" s="394"/>
      <c r="L9" s="394"/>
      <c r="M9" s="394"/>
      <c r="N9" s="394"/>
    </row>
    <row r="10" spans="1:15" s="142" customFormat="1" ht="19.5" customHeight="1" x14ac:dyDescent="0.25">
      <c r="A10" s="141"/>
      <c r="B10" s="403" t="s">
        <v>649</v>
      </c>
      <c r="C10" s="403"/>
      <c r="D10" s="403"/>
      <c r="E10" s="403"/>
      <c r="F10" s="403"/>
      <c r="G10" s="403"/>
      <c r="H10" s="403"/>
      <c r="I10" s="403"/>
      <c r="J10" s="403"/>
      <c r="K10" s="403"/>
      <c r="L10" s="403"/>
      <c r="M10" s="403"/>
      <c r="N10" s="403"/>
    </row>
    <row r="11" spans="1:15" s="142" customFormat="1" ht="25.95" customHeight="1" x14ac:dyDescent="0.25">
      <c r="A11" s="141"/>
      <c r="B11" s="398" t="s">
        <v>349</v>
      </c>
      <c r="C11" s="398"/>
      <c r="D11" s="398"/>
      <c r="E11" s="398"/>
      <c r="F11" s="398"/>
      <c r="G11" s="398"/>
      <c r="H11" s="398"/>
      <c r="I11" s="398"/>
      <c r="J11" s="398"/>
      <c r="K11" s="398"/>
      <c r="L11" s="398"/>
      <c r="M11" s="398"/>
      <c r="N11" s="398"/>
    </row>
    <row r="12" spans="1:15" s="142" customFormat="1" ht="12.6" customHeight="1" x14ac:dyDescent="0.25">
      <c r="A12" s="141"/>
      <c r="B12" s="405" t="s">
        <v>350</v>
      </c>
      <c r="C12" s="405"/>
      <c r="D12" s="405"/>
      <c r="E12" s="405"/>
      <c r="F12" s="144">
        <v>7.0000000000000007E-2</v>
      </c>
      <c r="G12" s="398" t="s">
        <v>351</v>
      </c>
      <c r="H12" s="398"/>
      <c r="I12" s="398"/>
      <c r="J12" s="398"/>
      <c r="K12" s="398"/>
      <c r="L12" s="398"/>
      <c r="M12" s="398"/>
      <c r="N12" s="141"/>
      <c r="O12" s="141"/>
    </row>
    <row r="13" spans="1:15" s="142" customFormat="1" ht="29.4" customHeight="1" x14ac:dyDescent="0.25">
      <c r="A13" s="141"/>
      <c r="B13" s="405"/>
      <c r="C13" s="405"/>
      <c r="D13" s="405"/>
      <c r="E13" s="405"/>
      <c r="F13" s="144">
        <v>0.05</v>
      </c>
      <c r="G13" s="398" t="s">
        <v>352</v>
      </c>
      <c r="H13" s="398"/>
      <c r="I13" s="398"/>
      <c r="J13" s="398"/>
      <c r="K13" s="398"/>
      <c r="L13" s="398"/>
      <c r="M13" s="398"/>
      <c r="N13" s="141"/>
      <c r="O13" s="141"/>
    </row>
    <row r="14" spans="1:15" s="142" customFormat="1" ht="28.2" customHeight="1" x14ac:dyDescent="0.25">
      <c r="A14" s="141"/>
      <c r="B14" s="405" t="s">
        <v>650</v>
      </c>
      <c r="C14" s="405"/>
      <c r="D14" s="405"/>
      <c r="E14" s="405"/>
      <c r="F14" s="145">
        <v>0.15</v>
      </c>
      <c r="G14" s="398" t="s">
        <v>353</v>
      </c>
      <c r="H14" s="398"/>
      <c r="I14" s="398"/>
      <c r="J14" s="398"/>
      <c r="K14" s="398"/>
      <c r="L14" s="398"/>
      <c r="M14" s="398"/>
      <c r="N14" s="141"/>
      <c r="O14" s="141"/>
    </row>
    <row r="15" spans="1:15" s="142" customFormat="1" ht="31.95" customHeight="1" x14ac:dyDescent="0.25">
      <c r="A15" s="141"/>
      <c r="B15" s="405" t="s">
        <v>630</v>
      </c>
      <c r="C15" s="405"/>
      <c r="D15" s="405"/>
      <c r="E15" s="405"/>
      <c r="F15" s="145">
        <v>0.5</v>
      </c>
      <c r="G15" s="398" t="s">
        <v>629</v>
      </c>
      <c r="H15" s="398"/>
      <c r="I15" s="398"/>
      <c r="J15" s="398"/>
      <c r="K15" s="398"/>
      <c r="L15" s="398"/>
      <c r="M15" s="398"/>
      <c r="N15" s="141"/>
      <c r="O15" s="141"/>
    </row>
    <row r="16" spans="1:15" s="142" customFormat="1" ht="28.95" customHeight="1" x14ac:dyDescent="0.25">
      <c r="A16" s="146"/>
      <c r="B16" s="406" t="s">
        <v>354</v>
      </c>
      <c r="C16" s="406"/>
      <c r="D16" s="406"/>
      <c r="E16" s="406"/>
      <c r="F16" s="144">
        <v>0.1</v>
      </c>
      <c r="G16" s="398" t="s">
        <v>355</v>
      </c>
      <c r="H16" s="398"/>
      <c r="I16" s="398"/>
      <c r="J16" s="398"/>
      <c r="K16" s="398"/>
      <c r="L16" s="398"/>
      <c r="M16" s="398"/>
      <c r="N16" s="141"/>
      <c r="O16" s="141"/>
    </row>
    <row r="17" spans="1:15" s="142" customFormat="1" ht="28.95" customHeight="1" x14ac:dyDescent="0.25">
      <c r="A17" s="146"/>
      <c r="B17" s="405" t="s">
        <v>356</v>
      </c>
      <c r="C17" s="405"/>
      <c r="D17" s="405"/>
      <c r="E17" s="405"/>
      <c r="F17" s="144"/>
      <c r="G17" s="398" t="s">
        <v>357</v>
      </c>
      <c r="H17" s="398"/>
      <c r="I17" s="398"/>
      <c r="J17" s="398"/>
      <c r="K17" s="398"/>
      <c r="L17" s="398"/>
      <c r="M17" s="398"/>
      <c r="N17" s="141"/>
      <c r="O17" s="141"/>
    </row>
    <row r="18" spans="1:15" s="142" customFormat="1" ht="28.95" customHeight="1" x14ac:dyDescent="0.25">
      <c r="A18" s="146"/>
      <c r="B18" s="146" t="s">
        <v>165</v>
      </c>
      <c r="C18" s="146"/>
      <c r="D18" s="146"/>
      <c r="E18" s="146"/>
      <c r="F18" s="144"/>
      <c r="G18" s="398" t="s">
        <v>358</v>
      </c>
      <c r="H18" s="398"/>
      <c r="I18" s="398"/>
      <c r="J18" s="398"/>
      <c r="K18" s="398"/>
      <c r="L18" s="398"/>
      <c r="M18" s="398"/>
      <c r="N18" s="143"/>
      <c r="O18" s="143"/>
    </row>
    <row r="19" spans="1:15" s="142" customFormat="1" ht="44.4" customHeight="1" x14ac:dyDescent="0.25">
      <c r="A19" s="146"/>
      <c r="B19" s="407" t="s">
        <v>359</v>
      </c>
      <c r="C19" s="407"/>
      <c r="D19" s="407"/>
      <c r="E19" s="407"/>
      <c r="F19" s="144">
        <v>0.25</v>
      </c>
      <c r="G19" s="398" t="s">
        <v>631</v>
      </c>
      <c r="H19" s="398"/>
      <c r="I19" s="398"/>
      <c r="J19" s="398"/>
      <c r="K19" s="398"/>
      <c r="L19" s="398"/>
      <c r="M19" s="398"/>
      <c r="N19" s="143"/>
      <c r="O19" s="143"/>
    </row>
    <row r="20" spans="1:15" s="142" customFormat="1" ht="39.6" customHeight="1" x14ac:dyDescent="0.25">
      <c r="A20" s="146"/>
      <c r="B20" s="405" t="s">
        <v>658</v>
      </c>
      <c r="C20" s="405"/>
      <c r="D20" s="405"/>
      <c r="E20" s="405"/>
      <c r="F20" s="405"/>
      <c r="G20" s="405"/>
      <c r="H20" s="405"/>
      <c r="I20" s="405"/>
      <c r="J20" s="405"/>
      <c r="K20" s="405"/>
      <c r="L20" s="405"/>
      <c r="M20" s="405"/>
      <c r="N20" s="405"/>
      <c r="O20" s="143"/>
    </row>
    <row r="21" spans="1:15" s="142" customFormat="1" ht="21" customHeight="1" x14ac:dyDescent="0.25">
      <c r="A21" s="350"/>
      <c r="B21" s="397" t="s">
        <v>626</v>
      </c>
      <c r="C21" s="397"/>
      <c r="D21" s="397"/>
      <c r="E21" s="397"/>
      <c r="F21" s="351">
        <v>0.15</v>
      </c>
      <c r="G21" s="398" t="s">
        <v>627</v>
      </c>
      <c r="H21" s="398"/>
      <c r="I21" s="398"/>
      <c r="J21" s="398"/>
      <c r="K21" s="398"/>
      <c r="L21" s="398"/>
      <c r="M21" s="398"/>
    </row>
    <row r="22" spans="1:15" s="142" customFormat="1" ht="4.95" customHeight="1" x14ac:dyDescent="0.25"/>
    <row r="23" spans="1:15" s="142" customFormat="1" x14ac:dyDescent="0.25">
      <c r="B23" s="142" t="s">
        <v>648</v>
      </c>
    </row>
    <row r="24" spans="1:15" s="142" customFormat="1" x14ac:dyDescent="0.25"/>
    <row r="25" spans="1:15" x14ac:dyDescent="0.25">
      <c r="B25" s="404" t="s">
        <v>514</v>
      </c>
      <c r="C25" s="404"/>
      <c r="D25" s="404"/>
      <c r="E25" s="404"/>
      <c r="F25" s="404"/>
      <c r="G25" s="404"/>
      <c r="H25" s="404"/>
      <c r="I25" s="404"/>
      <c r="J25" s="404"/>
      <c r="K25" s="404"/>
      <c r="L25" s="404"/>
      <c r="M25" s="404"/>
      <c r="N25" s="404"/>
    </row>
    <row r="27" spans="1:15" ht="12.6" customHeight="1" x14ac:dyDescent="0.25">
      <c r="B27" s="399" t="s">
        <v>651</v>
      </c>
      <c r="C27" s="399"/>
      <c r="D27" s="399"/>
      <c r="E27" s="399"/>
      <c r="F27" s="399"/>
      <c r="G27" s="399"/>
      <c r="H27" s="399"/>
      <c r="I27" s="399"/>
      <c r="J27" s="399"/>
      <c r="K27" s="399"/>
      <c r="L27" s="399"/>
      <c r="M27" s="399"/>
      <c r="N27" s="399"/>
    </row>
    <row r="28" spans="1:15" x14ac:dyDescent="0.25">
      <c r="B28" s="139" t="s">
        <v>601</v>
      </c>
    </row>
    <row r="29" spans="1:15" x14ac:dyDescent="0.25">
      <c r="B29" s="139" t="s">
        <v>602</v>
      </c>
    </row>
    <row r="30" spans="1:15" ht="33" customHeight="1" x14ac:dyDescent="0.25">
      <c r="B30" s="395" t="s">
        <v>603</v>
      </c>
      <c r="C30" s="395"/>
      <c r="D30" s="395"/>
      <c r="E30" s="395"/>
      <c r="F30" s="395"/>
      <c r="G30" s="395"/>
      <c r="H30" s="395"/>
      <c r="I30" s="395"/>
      <c r="J30" s="395"/>
      <c r="K30" s="395"/>
      <c r="L30" s="395"/>
      <c r="M30" s="395"/>
      <c r="N30" s="395"/>
    </row>
    <row r="31" spans="1:15" ht="4.95" hidden="1" customHeight="1" x14ac:dyDescent="0.25"/>
    <row r="32" spans="1:15" x14ac:dyDescent="0.25">
      <c r="B32" s="139" t="s">
        <v>604</v>
      </c>
    </row>
    <row r="33" spans="2:14" x14ac:dyDescent="0.25">
      <c r="B33" s="139" t="s">
        <v>605</v>
      </c>
    </row>
    <row r="34" spans="2:14" ht="27.6" customHeight="1" x14ac:dyDescent="0.25">
      <c r="B34" s="395" t="s">
        <v>606</v>
      </c>
      <c r="C34" s="395"/>
      <c r="D34" s="395"/>
      <c r="E34" s="395"/>
      <c r="F34" s="395"/>
      <c r="G34" s="395"/>
      <c r="H34" s="395"/>
      <c r="I34" s="395"/>
      <c r="J34" s="395"/>
      <c r="K34" s="395"/>
      <c r="L34" s="395"/>
      <c r="M34" s="395"/>
      <c r="N34" s="395"/>
    </row>
    <row r="35" spans="2:14" x14ac:dyDescent="0.25">
      <c r="B35" s="139" t="s">
        <v>607</v>
      </c>
    </row>
    <row r="37" spans="2:14" x14ac:dyDescent="0.25">
      <c r="B37" s="139" t="s">
        <v>608</v>
      </c>
    </row>
    <row r="38" spans="2:14" x14ac:dyDescent="0.25">
      <c r="B38" s="139" t="s">
        <v>609</v>
      </c>
    </row>
    <row r="39" spans="2:14" ht="35.4" customHeight="1" x14ac:dyDescent="0.25">
      <c r="B39" s="395" t="s">
        <v>610</v>
      </c>
      <c r="C39" s="395"/>
      <c r="D39" s="395"/>
      <c r="E39" s="395"/>
      <c r="F39" s="395"/>
      <c r="G39" s="395"/>
      <c r="H39" s="395"/>
      <c r="I39" s="395"/>
      <c r="J39" s="395"/>
      <c r="K39" s="395"/>
      <c r="L39" s="395"/>
      <c r="M39" s="395"/>
      <c r="N39" s="395"/>
    </row>
    <row r="40" spans="2:14" ht="33.6" customHeight="1" x14ac:dyDescent="0.25">
      <c r="B40" s="395" t="s">
        <v>689</v>
      </c>
      <c r="C40" s="395"/>
      <c r="D40" s="395"/>
      <c r="E40" s="395"/>
      <c r="F40" s="395"/>
      <c r="G40" s="395"/>
      <c r="H40" s="395"/>
      <c r="I40" s="395"/>
      <c r="J40" s="395"/>
      <c r="K40" s="395"/>
      <c r="L40" s="395"/>
      <c r="M40" s="395"/>
      <c r="N40" s="395"/>
    </row>
    <row r="41" spans="2:14" ht="19.95" customHeight="1" x14ac:dyDescent="0.25">
      <c r="B41" s="395" t="s">
        <v>611</v>
      </c>
      <c r="C41" s="395"/>
      <c r="D41" s="395"/>
      <c r="E41" s="395"/>
      <c r="F41" s="395"/>
      <c r="G41" s="395"/>
      <c r="H41" s="395"/>
      <c r="I41" s="395"/>
      <c r="J41" s="395"/>
      <c r="K41" s="395"/>
      <c r="L41" s="395"/>
      <c r="M41" s="395"/>
      <c r="N41" s="395"/>
    </row>
    <row r="42" spans="2:14" ht="8.4" customHeight="1" x14ac:dyDescent="0.25"/>
    <row r="43" spans="2:14" ht="12.6" customHeight="1" x14ac:dyDescent="0.25">
      <c r="B43" s="399" t="s">
        <v>652</v>
      </c>
      <c r="C43" s="399"/>
      <c r="D43" s="399"/>
      <c r="E43" s="399"/>
      <c r="F43" s="399"/>
      <c r="G43" s="399"/>
      <c r="H43" s="399"/>
      <c r="I43" s="399"/>
      <c r="J43" s="399"/>
      <c r="K43" s="399"/>
      <c r="L43" s="399"/>
      <c r="M43" s="399"/>
      <c r="N43" s="399"/>
    </row>
    <row r="44" spans="2:14" ht="23.4" customHeight="1" x14ac:dyDescent="0.25">
      <c r="B44" s="139" t="s">
        <v>612</v>
      </c>
      <c r="C44" s="396" t="s">
        <v>615</v>
      </c>
      <c r="D44" s="396"/>
      <c r="E44" s="396"/>
      <c r="F44" s="396"/>
      <c r="G44" s="396"/>
      <c r="H44" s="396"/>
      <c r="I44" s="396"/>
    </row>
    <row r="45" spans="2:14" ht="26.4" customHeight="1" x14ac:dyDescent="0.25">
      <c r="B45" s="395" t="s">
        <v>614</v>
      </c>
      <c r="C45" s="395"/>
      <c r="D45" s="395"/>
      <c r="E45" s="395"/>
      <c r="F45" s="395"/>
      <c r="G45" s="395"/>
      <c r="H45" s="395"/>
      <c r="I45" s="395"/>
      <c r="J45" s="395"/>
      <c r="K45" s="395"/>
      <c r="L45" s="395"/>
      <c r="M45" s="395"/>
      <c r="N45" s="395"/>
    </row>
    <row r="46" spans="2:14" ht="18" customHeight="1" x14ac:dyDescent="0.25">
      <c r="B46" s="138" t="s">
        <v>617</v>
      </c>
      <c r="C46" s="140"/>
      <c r="D46" s="140"/>
      <c r="E46" s="140"/>
      <c r="F46" s="140"/>
      <c r="G46" s="140"/>
      <c r="H46" s="140"/>
      <c r="I46" s="140"/>
      <c r="J46" s="140"/>
      <c r="K46" s="140"/>
      <c r="L46" s="140"/>
      <c r="M46" s="140"/>
      <c r="N46" s="140"/>
    </row>
    <row r="47" spans="2:14" ht="20.399999999999999" customHeight="1" x14ac:dyDescent="0.25">
      <c r="B47" s="400" t="s">
        <v>662</v>
      </c>
      <c r="C47" s="400"/>
      <c r="D47" s="400"/>
      <c r="E47" s="400"/>
      <c r="F47" s="400"/>
      <c r="G47" s="400"/>
      <c r="H47" s="400"/>
      <c r="I47" s="400"/>
      <c r="J47" s="400"/>
      <c r="K47" s="400"/>
      <c r="L47" s="400"/>
      <c r="M47" s="400"/>
      <c r="N47" s="400"/>
    </row>
    <row r="48" spans="2:14" ht="12.6" customHeight="1" x14ac:dyDescent="0.25">
      <c r="B48" s="399" t="s">
        <v>653</v>
      </c>
      <c r="C48" s="399"/>
      <c r="D48" s="399"/>
      <c r="E48" s="399"/>
      <c r="F48" s="399"/>
      <c r="G48" s="399"/>
      <c r="H48" s="399"/>
      <c r="I48" s="399"/>
      <c r="J48" s="399"/>
      <c r="K48" s="399"/>
      <c r="L48" s="399"/>
      <c r="M48" s="399"/>
      <c r="N48" s="399"/>
    </row>
    <row r="50" spans="1:17" ht="12.6" customHeight="1" x14ac:dyDescent="0.25">
      <c r="B50" s="139" t="s">
        <v>635</v>
      </c>
      <c r="C50" s="354"/>
      <c r="D50" s="401" t="s">
        <v>654</v>
      </c>
      <c r="E50" s="401"/>
      <c r="F50" s="401"/>
      <c r="G50" s="401"/>
      <c r="H50" s="401"/>
      <c r="I50" s="401"/>
      <c r="J50" s="401"/>
      <c r="K50" s="401"/>
      <c r="L50" s="401"/>
      <c r="M50" s="401"/>
      <c r="N50" s="401"/>
      <c r="O50" s="140"/>
      <c r="P50" s="140"/>
      <c r="Q50" s="140"/>
    </row>
    <row r="51" spans="1:17" x14ac:dyDescent="0.25">
      <c r="D51" s="401"/>
      <c r="E51" s="401"/>
      <c r="F51" s="401"/>
      <c r="G51" s="401"/>
      <c r="H51" s="401"/>
      <c r="I51" s="401"/>
      <c r="J51" s="401"/>
      <c r="K51" s="401"/>
      <c r="L51" s="401"/>
      <c r="M51" s="401"/>
      <c r="N51" s="401"/>
    </row>
    <row r="52" spans="1:17" ht="16.95" customHeight="1" x14ac:dyDescent="0.25">
      <c r="A52" s="385"/>
      <c r="B52" s="394" t="s">
        <v>686</v>
      </c>
      <c r="C52" s="394"/>
      <c r="D52" s="394"/>
      <c r="E52" s="394"/>
      <c r="F52" s="394"/>
      <c r="G52" s="394"/>
      <c r="H52" s="394"/>
      <c r="I52" s="394"/>
      <c r="J52" s="394"/>
      <c r="K52" s="394"/>
      <c r="L52" s="394"/>
      <c r="M52" s="394"/>
      <c r="N52" s="394"/>
      <c r="O52" s="385"/>
    </row>
    <row r="53" spans="1:17" ht="21.6" customHeight="1" x14ac:dyDescent="0.25">
      <c r="B53" s="393" t="s">
        <v>687</v>
      </c>
      <c r="C53" s="393"/>
      <c r="D53" s="393"/>
      <c r="E53" s="393"/>
      <c r="F53" s="393"/>
      <c r="G53" s="393"/>
      <c r="H53" s="393"/>
      <c r="I53" s="393"/>
      <c r="J53" s="393"/>
      <c r="K53" s="393"/>
      <c r="L53" s="393"/>
      <c r="M53" s="393"/>
      <c r="N53" s="393"/>
      <c r="O53" s="386"/>
    </row>
    <row r="55" spans="1:17" ht="12.6" customHeight="1" x14ac:dyDescent="0.25">
      <c r="A55" s="385"/>
      <c r="B55" s="394" t="s">
        <v>688</v>
      </c>
      <c r="C55" s="394"/>
      <c r="D55" s="394"/>
      <c r="E55" s="394"/>
      <c r="F55" s="394"/>
      <c r="G55" s="394"/>
      <c r="H55" s="394"/>
      <c r="I55" s="394"/>
      <c r="J55" s="394"/>
      <c r="K55" s="394"/>
      <c r="L55" s="394"/>
      <c r="M55" s="394"/>
      <c r="N55" s="394"/>
      <c r="O55" s="385"/>
    </row>
  </sheetData>
  <sheetProtection algorithmName="SHA-512" hashValue="Anf9ULSiAP35obsGi/D+I9AcdQy9zHf9fOPv+pZX9GgpDwkAOqSeJXGYYzXsjUoMrhfKzgBBlZEuIHtWJ3OmqA==" saltValue="my4GN7fHqjyU1VxS3AjaSg==" spinCount="100000" sheet="1" objects="1" scenarios="1"/>
  <mergeCells count="41">
    <mergeCell ref="B19:E19"/>
    <mergeCell ref="G19:M19"/>
    <mergeCell ref="B41:N41"/>
    <mergeCell ref="B43:N43"/>
    <mergeCell ref="B27:N27"/>
    <mergeCell ref="B30:N30"/>
    <mergeCell ref="B34:N34"/>
    <mergeCell ref="B39:N39"/>
    <mergeCell ref="B20:N20"/>
    <mergeCell ref="B9:N9"/>
    <mergeCell ref="B10:N10"/>
    <mergeCell ref="B11:N11"/>
    <mergeCell ref="B25:N25"/>
    <mergeCell ref="B12:E13"/>
    <mergeCell ref="G12:M12"/>
    <mergeCell ref="G13:M13"/>
    <mergeCell ref="B14:E14"/>
    <mergeCell ref="G14:M14"/>
    <mergeCell ref="B15:E15"/>
    <mergeCell ref="G15:M15"/>
    <mergeCell ref="B16:E16"/>
    <mergeCell ref="G16:M16"/>
    <mergeCell ref="B17:E17"/>
    <mergeCell ref="G17:M17"/>
    <mergeCell ref="G18:M18"/>
    <mergeCell ref="B4:N4"/>
    <mergeCell ref="B5:N5"/>
    <mergeCell ref="B6:N6"/>
    <mergeCell ref="B7:N7"/>
    <mergeCell ref="B8:N8"/>
    <mergeCell ref="B53:N53"/>
    <mergeCell ref="B55:N55"/>
    <mergeCell ref="B40:N40"/>
    <mergeCell ref="C44:I44"/>
    <mergeCell ref="B21:E21"/>
    <mergeCell ref="G21:M21"/>
    <mergeCell ref="B48:N48"/>
    <mergeCell ref="B47:N47"/>
    <mergeCell ref="B45:N45"/>
    <mergeCell ref="D50:N51"/>
    <mergeCell ref="B52:N52"/>
  </mergeCells>
  <hyperlinks>
    <hyperlink ref="B47" r:id="rId1"/>
  </hyperlinks>
  <pageMargins left="0.45" right="0.45" top="0.5" bottom="0.25" header="0" footer="0"/>
  <pageSetup paperSize="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3"/>
  <dimension ref="A1:E78"/>
  <sheetViews>
    <sheetView topLeftCell="A61" zoomScale="110" zoomScaleNormal="110" workbookViewId="0">
      <selection activeCell="G73" sqref="G73"/>
    </sheetView>
  </sheetViews>
  <sheetFormatPr defaultColWidth="9.109375" defaultRowHeight="12" x14ac:dyDescent="0.3"/>
  <cols>
    <col min="1" max="1" width="49.44140625" style="18" customWidth="1"/>
    <col min="2" max="4" width="12.88671875" style="65" customWidth="1"/>
    <col min="5" max="5" width="13.88671875" style="55" customWidth="1"/>
    <col min="6" max="16384" width="9.109375" style="14"/>
  </cols>
  <sheetData>
    <row r="1" spans="1:5" s="53" customFormat="1" x14ac:dyDescent="0.3">
      <c r="A1" s="208" t="s">
        <v>360</v>
      </c>
      <c r="B1" s="51"/>
      <c r="C1" s="51"/>
      <c r="D1" s="51"/>
      <c r="E1" s="52"/>
    </row>
    <row r="2" spans="1:5" s="53" customFormat="1" x14ac:dyDescent="0.3">
      <c r="A2" s="209"/>
      <c r="B2" s="51"/>
      <c r="C2" s="51"/>
      <c r="D2" s="51"/>
      <c r="E2" s="52"/>
    </row>
    <row r="3" spans="1:5" s="53" customFormat="1" ht="43.5" customHeight="1" x14ac:dyDescent="0.3">
      <c r="A3" s="408" t="s">
        <v>233</v>
      </c>
      <c r="B3" s="408"/>
      <c r="C3" s="408"/>
      <c r="D3" s="408"/>
      <c r="E3" s="52"/>
    </row>
    <row r="4" spans="1:5" s="53" customFormat="1" x14ac:dyDescent="0.3">
      <c r="A4" s="27"/>
      <c r="B4" s="27"/>
      <c r="C4" s="27"/>
      <c r="D4" s="27"/>
      <c r="E4" s="52"/>
    </row>
    <row r="5" spans="1:5" x14ac:dyDescent="0.3">
      <c r="A5" s="19"/>
      <c r="B5" s="54" t="s">
        <v>361</v>
      </c>
      <c r="C5" s="54" t="s">
        <v>0</v>
      </c>
      <c r="D5" s="54" t="s">
        <v>1</v>
      </c>
    </row>
    <row r="6" spans="1:5" s="21" customFormat="1" x14ac:dyDescent="0.3">
      <c r="A6" s="19" t="s">
        <v>15</v>
      </c>
      <c r="B6" s="56"/>
      <c r="C6" s="56"/>
      <c r="D6" s="56"/>
      <c r="E6" s="40"/>
    </row>
    <row r="7" spans="1:5" x14ac:dyDescent="0.3">
      <c r="A7" s="22" t="s">
        <v>16</v>
      </c>
      <c r="B7" s="57"/>
      <c r="C7" s="57"/>
      <c r="D7" s="57"/>
    </row>
    <row r="8" spans="1:5" x14ac:dyDescent="0.3">
      <c r="A8" s="22" t="s">
        <v>17</v>
      </c>
      <c r="B8" s="58"/>
      <c r="C8" s="58"/>
      <c r="D8" s="58"/>
    </row>
    <row r="9" spans="1:5" x14ac:dyDescent="0.3">
      <c r="A9" s="22" t="s">
        <v>2</v>
      </c>
      <c r="B9" s="57"/>
      <c r="C9" s="57"/>
      <c r="D9" s="57"/>
    </row>
    <row r="10" spans="1:5" x14ac:dyDescent="0.3">
      <c r="A10" s="22" t="s">
        <v>3</v>
      </c>
      <c r="B10" s="57"/>
      <c r="C10" s="57"/>
      <c r="D10" s="57"/>
    </row>
    <row r="11" spans="1:5" x14ac:dyDescent="0.3">
      <c r="A11" s="22" t="s">
        <v>11</v>
      </c>
      <c r="B11" s="57"/>
      <c r="C11" s="57"/>
      <c r="D11" s="57"/>
    </row>
    <row r="12" spans="1:5" x14ac:dyDescent="0.3">
      <c r="A12" s="22" t="s">
        <v>221</v>
      </c>
      <c r="B12" s="57"/>
      <c r="C12" s="57"/>
      <c r="D12" s="57"/>
    </row>
    <row r="13" spans="1:5" x14ac:dyDescent="0.3">
      <c r="A13" s="22" t="s">
        <v>222</v>
      </c>
      <c r="B13" s="57"/>
      <c r="C13" s="57"/>
      <c r="D13" s="57"/>
    </row>
    <row r="14" spans="1:5" x14ac:dyDescent="0.3">
      <c r="A14" s="22" t="s">
        <v>223</v>
      </c>
      <c r="B14" s="57"/>
      <c r="C14" s="57"/>
      <c r="D14" s="57"/>
    </row>
    <row r="15" spans="1:5" x14ac:dyDescent="0.3">
      <c r="A15" s="22" t="s">
        <v>242</v>
      </c>
      <c r="B15" s="57"/>
      <c r="C15" s="57"/>
      <c r="D15" s="57"/>
    </row>
    <row r="16" spans="1:5" x14ac:dyDescent="0.3">
      <c r="A16" s="22" t="s">
        <v>243</v>
      </c>
      <c r="B16" s="57"/>
      <c r="C16" s="57"/>
      <c r="D16" s="57"/>
    </row>
    <row r="17" spans="1:5" x14ac:dyDescent="0.3">
      <c r="A17" s="22" t="s">
        <v>244</v>
      </c>
      <c r="B17" s="57"/>
      <c r="C17" s="57"/>
      <c r="D17" s="57"/>
    </row>
    <row r="18" spans="1:5" x14ac:dyDescent="0.3">
      <c r="A18" s="22" t="s">
        <v>32</v>
      </c>
      <c r="B18" s="59">
        <f>SUM(B9:B17)</f>
        <v>0</v>
      </c>
      <c r="C18" s="59">
        <f t="shared" ref="C18:D18" si="0">SUM(C9:C17)</f>
        <v>0</v>
      </c>
      <c r="D18" s="59">
        <f t="shared" si="0"/>
        <v>0</v>
      </c>
    </row>
    <row r="19" spans="1:5" x14ac:dyDescent="0.3">
      <c r="A19" s="22" t="s">
        <v>18</v>
      </c>
      <c r="B19" s="57"/>
      <c r="C19" s="57"/>
      <c r="D19" s="57"/>
    </row>
    <row r="20" spans="1:5" x14ac:dyDescent="0.3">
      <c r="A20" s="20" t="s">
        <v>28</v>
      </c>
      <c r="B20" s="60">
        <f>SUM(B7+B18+B19)</f>
        <v>0</v>
      </c>
      <c r="C20" s="60">
        <f t="shared" ref="C20:D20" si="1">SUM(C7+C18+C19)</f>
        <v>0</v>
      </c>
      <c r="D20" s="60">
        <f t="shared" si="1"/>
        <v>0</v>
      </c>
    </row>
    <row r="21" spans="1:5" s="21" customFormat="1" x14ac:dyDescent="0.3">
      <c r="A21" s="20" t="s">
        <v>19</v>
      </c>
      <c r="B21" s="61"/>
      <c r="C21" s="61"/>
      <c r="D21" s="61"/>
      <c r="E21" s="40"/>
    </row>
    <row r="22" spans="1:5" x14ac:dyDescent="0.3">
      <c r="A22" s="22" t="s">
        <v>4</v>
      </c>
      <c r="B22" s="58"/>
      <c r="C22" s="58"/>
      <c r="D22" s="58"/>
    </row>
    <row r="23" spans="1:5" x14ac:dyDescent="0.3">
      <c r="A23" s="22" t="s">
        <v>5</v>
      </c>
      <c r="B23" s="57"/>
      <c r="C23" s="57"/>
      <c r="D23" s="57"/>
    </row>
    <row r="24" spans="1:5" x14ac:dyDescent="0.3">
      <c r="A24" s="22" t="s">
        <v>6</v>
      </c>
      <c r="B24" s="57"/>
      <c r="C24" s="57"/>
      <c r="D24" s="57"/>
    </row>
    <row r="25" spans="1:5" x14ac:dyDescent="0.3">
      <c r="A25" s="22" t="s">
        <v>7</v>
      </c>
      <c r="B25" s="57"/>
      <c r="C25" s="57"/>
      <c r="D25" s="57"/>
    </row>
    <row r="26" spans="1:5" x14ac:dyDescent="0.3">
      <c r="A26" s="22" t="s">
        <v>245</v>
      </c>
      <c r="B26" s="57"/>
      <c r="C26" s="57"/>
      <c r="D26" s="57"/>
    </row>
    <row r="27" spans="1:5" s="21" customFormat="1" x14ac:dyDescent="0.3">
      <c r="A27" s="22" t="s">
        <v>30</v>
      </c>
      <c r="B27" s="59">
        <f>SUM(B23:B26)</f>
        <v>0</v>
      </c>
      <c r="C27" s="59">
        <f t="shared" ref="C27:D27" si="2">SUM(C23:C26)</f>
        <v>0</v>
      </c>
      <c r="D27" s="59">
        <f t="shared" si="2"/>
        <v>0</v>
      </c>
      <c r="E27" s="40"/>
    </row>
    <row r="28" spans="1:5" x14ac:dyDescent="0.3">
      <c r="A28" s="22" t="s">
        <v>14</v>
      </c>
      <c r="B28" s="57"/>
      <c r="C28" s="57"/>
      <c r="D28" s="57"/>
    </row>
    <row r="29" spans="1:5" x14ac:dyDescent="0.3">
      <c r="A29" s="22" t="s">
        <v>246</v>
      </c>
      <c r="B29" s="57"/>
      <c r="C29" s="57"/>
      <c r="D29" s="57"/>
    </row>
    <row r="30" spans="1:5" x14ac:dyDescent="0.3">
      <c r="A30" s="22" t="s">
        <v>13</v>
      </c>
      <c r="B30" s="57"/>
      <c r="C30" s="57"/>
      <c r="D30" s="57"/>
    </row>
    <row r="31" spans="1:5" s="21" customFormat="1" x14ac:dyDescent="0.3">
      <c r="A31" s="20" t="s">
        <v>29</v>
      </c>
      <c r="B31" s="60">
        <f>SUM(B28:B30)+B27</f>
        <v>0</v>
      </c>
      <c r="C31" s="60">
        <f>SUM(C28:C30)+C27</f>
        <v>0</v>
      </c>
      <c r="D31" s="60">
        <f t="shared" ref="D31" si="3">SUM(D28:D30)+D27</f>
        <v>0</v>
      </c>
      <c r="E31" s="40"/>
    </row>
    <row r="32" spans="1:5" s="21" customFormat="1" x14ac:dyDescent="0.3">
      <c r="A32" s="20" t="s">
        <v>12</v>
      </c>
      <c r="B32" s="62">
        <f>B33+B34</f>
        <v>0</v>
      </c>
      <c r="C32" s="62">
        <f t="shared" ref="C32:D32" si="4">C33+C34</f>
        <v>0</v>
      </c>
      <c r="D32" s="62">
        <f t="shared" si="4"/>
        <v>0</v>
      </c>
      <c r="E32" s="40"/>
    </row>
    <row r="33" spans="1:5" s="21" customFormat="1" x14ac:dyDescent="0.3">
      <c r="A33" s="22" t="s">
        <v>203</v>
      </c>
      <c r="B33" s="57"/>
      <c r="C33" s="57"/>
      <c r="D33" s="57"/>
      <c r="E33" s="40"/>
    </row>
    <row r="34" spans="1:5" s="21" customFormat="1" x14ac:dyDescent="0.3">
      <c r="A34" s="22" t="s">
        <v>204</v>
      </c>
      <c r="B34" s="57"/>
      <c r="C34" s="57"/>
      <c r="D34" s="57"/>
      <c r="E34" s="40"/>
    </row>
    <row r="35" spans="1:5" s="21" customFormat="1" x14ac:dyDescent="0.3">
      <c r="A35" s="20" t="s">
        <v>210</v>
      </c>
      <c r="B35" s="57"/>
      <c r="C35" s="57"/>
      <c r="D35" s="57"/>
      <c r="E35" s="40"/>
    </row>
    <row r="36" spans="1:5" s="21" customFormat="1" x14ac:dyDescent="0.3">
      <c r="A36" s="20" t="s">
        <v>230</v>
      </c>
      <c r="B36" s="60">
        <f>B31+B33-B35-B42-B45-B48</f>
        <v>0</v>
      </c>
      <c r="C36" s="60">
        <f>C31+C33-C35-C42-C45-C48</f>
        <v>0</v>
      </c>
      <c r="D36" s="60">
        <f>D31+D33-D35-D42-D45-D48</f>
        <v>0</v>
      </c>
      <c r="E36" s="40"/>
    </row>
    <row r="37" spans="1:5" s="21" customFormat="1" x14ac:dyDescent="0.3">
      <c r="A37" s="20" t="s">
        <v>20</v>
      </c>
      <c r="B37" s="44">
        <f>B20+B36+B34</f>
        <v>0</v>
      </c>
      <c r="C37" s="44">
        <f>C20+C36+C34</f>
        <v>0</v>
      </c>
      <c r="D37" s="44">
        <f>D20+D36+D34</f>
        <v>0</v>
      </c>
    </row>
    <row r="38" spans="1:5" s="135" customFormat="1" ht="24" x14ac:dyDescent="0.3">
      <c r="A38" s="210" t="s">
        <v>216</v>
      </c>
      <c r="B38" s="57"/>
      <c r="C38" s="57"/>
      <c r="D38" s="57"/>
      <c r="E38" s="134"/>
    </row>
    <row r="39" spans="1:5" s="21" customFormat="1" x14ac:dyDescent="0.3">
      <c r="A39" s="20" t="s">
        <v>231</v>
      </c>
      <c r="B39" s="57"/>
      <c r="C39" s="57"/>
      <c r="D39" s="57"/>
      <c r="E39" s="40"/>
    </row>
    <row r="40" spans="1:5" s="21" customFormat="1" x14ac:dyDescent="0.3">
      <c r="A40" s="20" t="s">
        <v>21</v>
      </c>
      <c r="B40" s="63">
        <f>B41+B44+B47+B50</f>
        <v>0</v>
      </c>
      <c r="C40" s="63">
        <f t="shared" ref="C40:D40" si="5">C41+C44+C47+C50</f>
        <v>0</v>
      </c>
      <c r="D40" s="63">
        <f t="shared" si="5"/>
        <v>0</v>
      </c>
      <c r="E40" s="40"/>
    </row>
    <row r="41" spans="1:5" s="21" customFormat="1" x14ac:dyDescent="0.3">
      <c r="A41" s="22" t="s">
        <v>205</v>
      </c>
      <c r="B41" s="63">
        <f>B42+B43</f>
        <v>0</v>
      </c>
      <c r="C41" s="63">
        <f t="shared" ref="C41:D41" si="6">C42+C43</f>
        <v>0</v>
      </c>
      <c r="D41" s="63">
        <f t="shared" si="6"/>
        <v>0</v>
      </c>
      <c r="E41" s="40"/>
    </row>
    <row r="42" spans="1:5" s="21" customFormat="1" x14ac:dyDescent="0.3">
      <c r="A42" s="22" t="s">
        <v>201</v>
      </c>
      <c r="B42" s="57"/>
      <c r="C42" s="57"/>
      <c r="D42" s="57"/>
      <c r="E42" s="40"/>
    </row>
    <row r="43" spans="1:5" s="21" customFormat="1" x14ac:dyDescent="0.3">
      <c r="A43" s="22" t="s">
        <v>202</v>
      </c>
      <c r="B43" s="57"/>
      <c r="C43" s="57"/>
      <c r="D43" s="57"/>
      <c r="E43" s="40"/>
    </row>
    <row r="44" spans="1:5" s="21" customFormat="1" x14ac:dyDescent="0.3">
      <c r="A44" s="22" t="s">
        <v>206</v>
      </c>
      <c r="B44" s="63">
        <f>B45+B46</f>
        <v>0</v>
      </c>
      <c r="C44" s="63">
        <f t="shared" ref="C44:D44" si="7">C45+C46</f>
        <v>0</v>
      </c>
      <c r="D44" s="63">
        <f t="shared" si="7"/>
        <v>0</v>
      </c>
      <c r="E44" s="40"/>
    </row>
    <row r="45" spans="1:5" s="21" customFormat="1" x14ac:dyDescent="0.3">
      <c r="A45" s="22" t="s">
        <v>207</v>
      </c>
      <c r="B45" s="57"/>
      <c r="C45" s="57"/>
      <c r="D45" s="57"/>
      <c r="E45" s="40"/>
    </row>
    <row r="46" spans="1:5" s="21" customFormat="1" x14ac:dyDescent="0.3">
      <c r="A46" s="22" t="s">
        <v>208</v>
      </c>
      <c r="B46" s="57"/>
      <c r="C46" s="57"/>
      <c r="D46" s="57"/>
      <c r="E46" s="40"/>
    </row>
    <row r="47" spans="1:5" s="21" customFormat="1" ht="24" x14ac:dyDescent="0.3">
      <c r="A47" s="20" t="s">
        <v>310</v>
      </c>
      <c r="B47" s="63">
        <f>B48+B49</f>
        <v>0</v>
      </c>
      <c r="C47" s="63">
        <f t="shared" ref="C47:D47" si="8">C48+C49</f>
        <v>0</v>
      </c>
      <c r="D47" s="63">
        <f t="shared" si="8"/>
        <v>0</v>
      </c>
      <c r="E47" s="40"/>
    </row>
    <row r="48" spans="1:5" s="21" customFormat="1" x14ac:dyDescent="0.3">
      <c r="A48" s="22" t="s">
        <v>201</v>
      </c>
      <c r="B48" s="57"/>
      <c r="C48" s="57"/>
      <c r="D48" s="57"/>
      <c r="E48" s="40"/>
    </row>
    <row r="49" spans="1:5" s="21" customFormat="1" x14ac:dyDescent="0.3">
      <c r="A49" s="22" t="s">
        <v>202</v>
      </c>
      <c r="B49" s="57"/>
      <c r="C49" s="57"/>
      <c r="D49" s="57"/>
      <c r="E49" s="40"/>
    </row>
    <row r="50" spans="1:5" s="21" customFormat="1" x14ac:dyDescent="0.3">
      <c r="A50" s="22" t="s">
        <v>209</v>
      </c>
      <c r="B50" s="57"/>
      <c r="C50" s="57"/>
      <c r="D50" s="57"/>
      <c r="E50" s="40"/>
    </row>
    <row r="51" spans="1:5" s="21" customFormat="1" x14ac:dyDescent="0.3">
      <c r="A51" s="20" t="s">
        <v>22</v>
      </c>
      <c r="B51" s="61"/>
      <c r="C51" s="61"/>
      <c r="D51" s="61"/>
      <c r="E51" s="40"/>
    </row>
    <row r="52" spans="1:5" x14ac:dyDescent="0.3">
      <c r="A52" s="22" t="s">
        <v>83</v>
      </c>
      <c r="B52" s="59">
        <f>SUM(B53:B57)</f>
        <v>0</v>
      </c>
      <c r="C52" s="59">
        <f t="shared" ref="C52:D52" si="9">SUM(C53:C57)</f>
        <v>0</v>
      </c>
      <c r="D52" s="59">
        <f t="shared" si="9"/>
        <v>0</v>
      </c>
    </row>
    <row r="53" spans="1:5" x14ac:dyDescent="0.3">
      <c r="A53" s="45" t="s">
        <v>85</v>
      </c>
      <c r="B53" s="57"/>
      <c r="C53" s="57"/>
      <c r="D53" s="57"/>
    </row>
    <row r="54" spans="1:5" x14ac:dyDescent="0.3">
      <c r="A54" s="45" t="s">
        <v>86</v>
      </c>
      <c r="B54" s="57"/>
      <c r="C54" s="57"/>
      <c r="D54" s="57"/>
    </row>
    <row r="55" spans="1:5" x14ac:dyDescent="0.3">
      <c r="A55" s="45" t="s">
        <v>87</v>
      </c>
      <c r="B55" s="57"/>
      <c r="C55" s="57"/>
      <c r="D55" s="57"/>
    </row>
    <row r="56" spans="1:5" x14ac:dyDescent="0.3">
      <c r="A56" s="45" t="s">
        <v>88</v>
      </c>
      <c r="B56" s="57"/>
      <c r="C56" s="57"/>
      <c r="D56" s="57"/>
    </row>
    <row r="57" spans="1:5" x14ac:dyDescent="0.3">
      <c r="A57" s="45" t="s">
        <v>211</v>
      </c>
      <c r="B57" s="57"/>
      <c r="C57" s="57"/>
      <c r="D57" s="57"/>
    </row>
    <row r="58" spans="1:5" x14ac:dyDescent="0.3">
      <c r="A58" s="22" t="s">
        <v>23</v>
      </c>
      <c r="B58" s="57"/>
      <c r="C58" s="57"/>
      <c r="D58" s="57"/>
    </row>
    <row r="59" spans="1:5" x14ac:dyDescent="0.3">
      <c r="A59" s="22" t="s">
        <v>24</v>
      </c>
      <c r="B59" s="59">
        <f>B60-B61</f>
        <v>0</v>
      </c>
      <c r="C59" s="59">
        <f>C60-C61</f>
        <v>0</v>
      </c>
      <c r="D59" s="59">
        <f>D60-D61</f>
        <v>0</v>
      </c>
    </row>
    <row r="60" spans="1:5" x14ac:dyDescent="0.3">
      <c r="A60" s="22" t="s">
        <v>8</v>
      </c>
      <c r="B60" s="57"/>
      <c r="C60" s="57"/>
      <c r="D60" s="57"/>
    </row>
    <row r="61" spans="1:5" x14ac:dyDescent="0.3">
      <c r="A61" s="22" t="s">
        <v>9</v>
      </c>
      <c r="B61" s="57"/>
      <c r="C61" s="57"/>
      <c r="D61" s="57"/>
    </row>
    <row r="62" spans="1:5" x14ac:dyDescent="0.3">
      <c r="A62" s="22" t="s">
        <v>27</v>
      </c>
      <c r="B62" s="57"/>
      <c r="C62" s="57"/>
      <c r="D62" s="57"/>
    </row>
    <row r="63" spans="1:5" x14ac:dyDescent="0.3">
      <c r="A63" s="22" t="s">
        <v>212</v>
      </c>
      <c r="B63" s="57"/>
      <c r="C63" s="57"/>
      <c r="D63" s="57"/>
    </row>
    <row r="64" spans="1:5" x14ac:dyDescent="0.3">
      <c r="A64" s="22" t="s">
        <v>213</v>
      </c>
      <c r="B64" s="57"/>
      <c r="C64" s="57"/>
      <c r="D64" s="57"/>
    </row>
    <row r="65" spans="1:5" x14ac:dyDescent="0.3">
      <c r="A65" s="22" t="s">
        <v>214</v>
      </c>
      <c r="B65" s="57"/>
      <c r="C65" s="57"/>
      <c r="D65" s="57"/>
    </row>
    <row r="66" spans="1:5" x14ac:dyDescent="0.3">
      <c r="A66" s="20" t="s">
        <v>247</v>
      </c>
      <c r="B66" s="59">
        <f>B67-B68</f>
        <v>0</v>
      </c>
      <c r="C66" s="59">
        <f t="shared" ref="C66:D66" si="10">C67-C68</f>
        <v>0</v>
      </c>
      <c r="D66" s="59">
        <f t="shared" si="10"/>
        <v>0</v>
      </c>
    </row>
    <row r="67" spans="1:5" x14ac:dyDescent="0.3">
      <c r="A67" s="22" t="s">
        <v>8</v>
      </c>
      <c r="B67" s="57"/>
      <c r="C67" s="57"/>
      <c r="D67" s="57"/>
    </row>
    <row r="68" spans="1:5" x14ac:dyDescent="0.3">
      <c r="A68" s="22" t="s">
        <v>9</v>
      </c>
      <c r="B68" s="57"/>
      <c r="C68" s="57"/>
      <c r="D68" s="57"/>
    </row>
    <row r="69" spans="1:5" x14ac:dyDescent="0.3">
      <c r="A69" s="20" t="s">
        <v>325</v>
      </c>
      <c r="B69" s="59">
        <f>B70-B71</f>
        <v>0</v>
      </c>
      <c r="C69" s="59">
        <f t="shared" ref="C69:D69" si="11">C70-C71</f>
        <v>0</v>
      </c>
      <c r="D69" s="59">
        <f t="shared" si="11"/>
        <v>0</v>
      </c>
    </row>
    <row r="70" spans="1:5" x14ac:dyDescent="0.3">
      <c r="A70" s="22" t="s">
        <v>8</v>
      </c>
      <c r="B70" s="57"/>
      <c r="C70" s="57"/>
      <c r="D70" s="57"/>
    </row>
    <row r="71" spans="1:5" x14ac:dyDescent="0.3">
      <c r="A71" s="22" t="s">
        <v>9</v>
      </c>
      <c r="B71" s="57"/>
      <c r="C71" s="57"/>
      <c r="D71" s="57"/>
    </row>
    <row r="72" spans="1:5" x14ac:dyDescent="0.3">
      <c r="A72" s="22" t="s">
        <v>10</v>
      </c>
      <c r="B72" s="57"/>
      <c r="C72" s="57"/>
      <c r="D72" s="57"/>
    </row>
    <row r="73" spans="1:5" x14ac:dyDescent="0.3">
      <c r="A73" s="20" t="s">
        <v>31</v>
      </c>
      <c r="B73" s="60">
        <f>B52+B58+B59+B62-B63+B64-B65+B67-B68+B70-B71-B72</f>
        <v>0</v>
      </c>
      <c r="C73" s="60">
        <f>C52+C58+C59+C62-C63+C64-C65+C67-C68+C70-C71-C72</f>
        <v>0</v>
      </c>
      <c r="D73" s="60">
        <f>D52+D58+D59+D62-D63+D64-D65+D67-D68+D70-D71-D72</f>
        <v>0</v>
      </c>
    </row>
    <row r="74" spans="1:5" x14ac:dyDescent="0.3">
      <c r="A74" s="20" t="s">
        <v>33</v>
      </c>
      <c r="B74" s="64"/>
      <c r="C74" s="64"/>
      <c r="D74" s="64"/>
    </row>
    <row r="75" spans="1:5" x14ac:dyDescent="0.3">
      <c r="A75" s="20" t="s">
        <v>215</v>
      </c>
      <c r="B75" s="64"/>
      <c r="C75" s="64"/>
      <c r="D75" s="64"/>
    </row>
    <row r="76" spans="1:5" x14ac:dyDescent="0.3">
      <c r="A76" s="20" t="s">
        <v>34</v>
      </c>
      <c r="B76" s="60">
        <f>B20+B31+B32-B35-B38-B39-B40</f>
        <v>0</v>
      </c>
      <c r="C76" s="60">
        <f t="shared" ref="C76:D76" si="12">C20+C31+C32-C35-C38-C39-C40</f>
        <v>0</v>
      </c>
      <c r="D76" s="60">
        <f t="shared" si="12"/>
        <v>0</v>
      </c>
    </row>
    <row r="77" spans="1:5" s="21" customFormat="1" x14ac:dyDescent="0.3">
      <c r="A77" s="20" t="s">
        <v>25</v>
      </c>
      <c r="B77" s="60">
        <f>B20+B31+B32</f>
        <v>0</v>
      </c>
      <c r="C77" s="60">
        <f>C20+C31+C32</f>
        <v>0</v>
      </c>
      <c r="D77" s="60">
        <f>D20+D31+D32</f>
        <v>0</v>
      </c>
      <c r="E77" s="40"/>
    </row>
    <row r="78" spans="1:5" s="21" customFormat="1" x14ac:dyDescent="0.3">
      <c r="A78" s="20" t="s">
        <v>26</v>
      </c>
      <c r="B78" s="60">
        <f>B38+B35+B39+B40+B73</f>
        <v>0</v>
      </c>
      <c r="C78" s="60">
        <f t="shared" ref="C78:D78" si="13">C38+C35+C39+C40+C73</f>
        <v>0</v>
      </c>
      <c r="D78" s="60">
        <f t="shared" si="13"/>
        <v>0</v>
      </c>
      <c r="E78" s="40"/>
    </row>
  </sheetData>
  <sheetProtection algorithmName="SHA-512" hashValue="nfr43EEAyAlvy8XLDmpCTPdz1aB9W+TIUSnxzYoGM4QL7SODcynofWq96grd8M7nR6jMfm+IqpN9TMXUQF/Qbg==" saltValue="MwPEi9ZwOmfyi1l3iKnVNg==" spinCount="100000" sheet="1" objects="1" scenarios="1"/>
  <mergeCells count="1">
    <mergeCell ref="A3:D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4"/>
  <dimension ref="A1:O63"/>
  <sheetViews>
    <sheetView topLeftCell="A43" workbookViewId="0">
      <selection activeCell="O58" sqref="O57:O58"/>
    </sheetView>
  </sheetViews>
  <sheetFormatPr defaultColWidth="9.109375" defaultRowHeight="12" x14ac:dyDescent="0.3"/>
  <cols>
    <col min="1" max="1" width="22.6640625" style="18" customWidth="1"/>
    <col min="2" max="2" width="11.6640625" style="55" customWidth="1"/>
    <col min="3" max="3" width="11.88671875" style="55" customWidth="1"/>
    <col min="4" max="4" width="13.5546875" style="55" customWidth="1"/>
    <col min="5" max="5" width="14.33203125" style="55" customWidth="1"/>
    <col min="6" max="6" width="12.6640625" style="55" customWidth="1"/>
    <col min="7" max="7" width="14.6640625" style="55" customWidth="1"/>
    <col min="8" max="8" width="14.44140625" style="55" customWidth="1"/>
    <col min="9" max="9" width="17.44140625" style="55" customWidth="1"/>
    <col min="10" max="10" width="12.6640625" style="55" customWidth="1"/>
    <col min="11" max="11" width="13.88671875" style="68" customWidth="1"/>
    <col min="12" max="16384" width="9.109375" style="68"/>
  </cols>
  <sheetData>
    <row r="1" spans="1:15" s="73" customFormat="1" x14ac:dyDescent="0.3">
      <c r="A1" s="411" t="s">
        <v>365</v>
      </c>
      <c r="B1" s="411"/>
      <c r="C1" s="411"/>
      <c r="D1" s="411"/>
      <c r="E1" s="411"/>
      <c r="F1" s="411"/>
      <c r="G1" s="411"/>
      <c r="H1" s="411"/>
      <c r="I1" s="411"/>
      <c r="J1" s="411"/>
      <c r="K1" s="411"/>
    </row>
    <row r="2" spans="1:15" s="73" customFormat="1" ht="9" customHeight="1" x14ac:dyDescent="0.3">
      <c r="A2" s="336"/>
      <c r="B2" s="65"/>
      <c r="C2" s="65"/>
      <c r="D2" s="65"/>
      <c r="E2" s="65"/>
      <c r="F2" s="65"/>
      <c r="G2" s="65"/>
      <c r="H2" s="65"/>
      <c r="I2" s="65"/>
      <c r="J2" s="65"/>
    </row>
    <row r="3" spans="1:15" s="73" customFormat="1" ht="26.4" customHeight="1" x14ac:dyDescent="0.3">
      <c r="A3" s="409" t="s">
        <v>515</v>
      </c>
      <c r="B3" s="410"/>
      <c r="C3" s="410"/>
      <c r="D3" s="410"/>
      <c r="E3" s="410"/>
      <c r="F3" s="410"/>
      <c r="G3" s="410"/>
      <c r="H3" s="410"/>
      <c r="I3" s="410"/>
      <c r="J3" s="410"/>
      <c r="K3" s="410"/>
    </row>
    <row r="4" spans="1:15" s="73" customFormat="1" x14ac:dyDescent="0.3">
      <c r="A4" s="18"/>
      <c r="B4" s="147">
        <v>1</v>
      </c>
      <c r="C4" s="147">
        <v>2</v>
      </c>
      <c r="D4" s="147">
        <v>3</v>
      </c>
      <c r="E4" s="147">
        <v>4</v>
      </c>
      <c r="F4" s="147">
        <v>5</v>
      </c>
      <c r="G4" s="147">
        <v>6</v>
      </c>
      <c r="H4" s="147">
        <v>7</v>
      </c>
      <c r="I4" s="147">
        <v>8</v>
      </c>
      <c r="J4" s="147">
        <v>9</v>
      </c>
      <c r="K4" s="147">
        <v>10</v>
      </c>
    </row>
    <row r="5" spans="1:15" s="66" customFormat="1" x14ac:dyDescent="0.3">
      <c r="A5" s="19"/>
      <c r="B5" s="148" t="s">
        <v>361</v>
      </c>
      <c r="C5" s="148" t="s">
        <v>0</v>
      </c>
      <c r="D5" s="148" t="s">
        <v>1</v>
      </c>
      <c r="E5" s="148">
        <v>1</v>
      </c>
      <c r="F5" s="148">
        <v>2</v>
      </c>
      <c r="G5" s="148">
        <v>3</v>
      </c>
      <c r="H5" s="148">
        <v>4</v>
      </c>
      <c r="I5" s="148">
        <v>5</v>
      </c>
      <c r="J5" s="148">
        <v>6</v>
      </c>
      <c r="K5" s="148">
        <v>7</v>
      </c>
    </row>
    <row r="6" spans="1:15" s="151" customFormat="1" x14ac:dyDescent="0.3">
      <c r="A6" s="149" t="s">
        <v>35</v>
      </c>
      <c r="B6" s="150">
        <f>SUM(B8+B9-B10+B11)</f>
        <v>0</v>
      </c>
      <c r="C6" s="150">
        <f t="shared" ref="C6:K6" si="0">SUM(C8+C9-C10+C11)</f>
        <v>0</v>
      </c>
      <c r="D6" s="150">
        <f t="shared" si="0"/>
        <v>0</v>
      </c>
      <c r="E6" s="150">
        <f>SUM(E8+E9-E10+E11)</f>
        <v>0</v>
      </c>
      <c r="F6" s="150">
        <f t="shared" si="0"/>
        <v>0</v>
      </c>
      <c r="G6" s="150">
        <f t="shared" si="0"/>
        <v>0</v>
      </c>
      <c r="H6" s="150">
        <f t="shared" si="0"/>
        <v>0</v>
      </c>
      <c r="I6" s="150">
        <f t="shared" si="0"/>
        <v>0</v>
      </c>
      <c r="J6" s="150">
        <f t="shared" si="0"/>
        <v>0</v>
      </c>
      <c r="K6" s="150">
        <f t="shared" si="0"/>
        <v>0</v>
      </c>
    </row>
    <row r="7" spans="1:15" ht="48" x14ac:dyDescent="0.3">
      <c r="A7" s="16" t="s">
        <v>330</v>
      </c>
      <c r="B7" s="67"/>
      <c r="C7" s="67"/>
      <c r="D7" s="67"/>
      <c r="E7" s="67"/>
      <c r="F7" s="67"/>
      <c r="G7" s="67"/>
      <c r="H7" s="67"/>
      <c r="I7" s="67"/>
      <c r="J7" s="67"/>
      <c r="K7" s="67"/>
    </row>
    <row r="8" spans="1:15" x14ac:dyDescent="0.3">
      <c r="A8" s="16" t="s">
        <v>331</v>
      </c>
      <c r="B8" s="67"/>
      <c r="C8" s="67"/>
      <c r="D8" s="67"/>
      <c r="E8" s="67"/>
      <c r="F8" s="67"/>
      <c r="G8" s="67"/>
      <c r="H8" s="67"/>
      <c r="I8" s="67"/>
      <c r="J8" s="67"/>
      <c r="K8" s="67"/>
      <c r="N8" s="72"/>
      <c r="O8" s="311"/>
    </row>
    <row r="9" spans="1:15" ht="19.95" customHeight="1" x14ac:dyDescent="0.3">
      <c r="A9" s="16" t="s">
        <v>332</v>
      </c>
      <c r="B9" s="67"/>
      <c r="C9" s="67"/>
      <c r="D9" s="67"/>
      <c r="E9" s="67"/>
      <c r="F9" s="67"/>
      <c r="G9" s="67"/>
      <c r="H9" s="67"/>
      <c r="I9" s="67"/>
      <c r="J9" s="67"/>
      <c r="K9" s="67"/>
      <c r="O9" s="311"/>
    </row>
    <row r="10" spans="1:15" x14ac:dyDescent="0.3">
      <c r="A10" s="16" t="s">
        <v>333</v>
      </c>
      <c r="B10" s="67"/>
      <c r="C10" s="67"/>
      <c r="D10" s="67"/>
      <c r="E10" s="67"/>
      <c r="F10" s="67"/>
      <c r="G10" s="67"/>
      <c r="H10" s="67"/>
      <c r="I10" s="67"/>
      <c r="J10" s="67"/>
      <c r="K10" s="67"/>
      <c r="N10" s="72"/>
    </row>
    <row r="11" spans="1:15" ht="13.95" customHeight="1" x14ac:dyDescent="0.3">
      <c r="A11" s="16" t="s">
        <v>334</v>
      </c>
      <c r="B11" s="67"/>
      <c r="C11" s="67"/>
      <c r="D11" s="67"/>
      <c r="E11" s="67"/>
      <c r="F11" s="67"/>
      <c r="G11" s="67"/>
      <c r="H11" s="67"/>
      <c r="I11" s="67"/>
      <c r="J11" s="67"/>
      <c r="K11" s="67"/>
    </row>
    <row r="12" spans="1:15" ht="36" x14ac:dyDescent="0.3">
      <c r="A12" s="16" t="s">
        <v>224</v>
      </c>
      <c r="B12" s="67"/>
      <c r="C12" s="67"/>
      <c r="D12" s="67"/>
      <c r="E12" s="67"/>
      <c r="F12" s="67"/>
      <c r="G12" s="67"/>
      <c r="H12" s="67"/>
      <c r="I12" s="67"/>
      <c r="J12" s="67"/>
      <c r="K12" s="67"/>
    </row>
    <row r="13" spans="1:15" ht="36" x14ac:dyDescent="0.3">
      <c r="A13" s="16" t="s">
        <v>225</v>
      </c>
      <c r="B13" s="67"/>
      <c r="C13" s="67"/>
      <c r="D13" s="67"/>
      <c r="E13" s="67"/>
      <c r="F13" s="67"/>
      <c r="G13" s="67"/>
      <c r="H13" s="67"/>
      <c r="I13" s="67"/>
      <c r="J13" s="67"/>
      <c r="K13" s="67"/>
    </row>
    <row r="14" spans="1:15" ht="24" x14ac:dyDescent="0.3">
      <c r="A14" s="16" t="s">
        <v>226</v>
      </c>
      <c r="B14" s="67"/>
      <c r="C14" s="67"/>
      <c r="D14" s="67"/>
      <c r="E14" s="67"/>
      <c r="F14" s="67"/>
      <c r="G14" s="67"/>
      <c r="H14" s="67"/>
      <c r="I14" s="67"/>
      <c r="J14" s="67"/>
      <c r="K14" s="67"/>
    </row>
    <row r="15" spans="1:15" ht="24" x14ac:dyDescent="0.3">
      <c r="A15" s="16" t="s">
        <v>227</v>
      </c>
      <c r="B15" s="67"/>
      <c r="C15" s="67"/>
      <c r="D15" s="67"/>
      <c r="E15" s="67"/>
      <c r="F15" s="67"/>
      <c r="G15" s="67"/>
      <c r="H15" s="67"/>
      <c r="I15" s="67"/>
      <c r="J15" s="67"/>
      <c r="K15" s="67"/>
    </row>
    <row r="16" spans="1:15" ht="24" x14ac:dyDescent="0.3">
      <c r="A16" s="16" t="s">
        <v>228</v>
      </c>
      <c r="B16" s="67"/>
      <c r="C16" s="67"/>
      <c r="D16" s="67"/>
      <c r="E16" s="67"/>
      <c r="F16" s="67"/>
      <c r="G16" s="67"/>
      <c r="H16" s="67"/>
      <c r="I16" s="67"/>
      <c r="J16" s="67"/>
      <c r="K16" s="67"/>
    </row>
    <row r="17" spans="1:11" x14ac:dyDescent="0.3">
      <c r="A17" s="16" t="s">
        <v>43</v>
      </c>
      <c r="B17" s="67"/>
      <c r="C17" s="67"/>
      <c r="D17" s="67"/>
      <c r="E17" s="67"/>
      <c r="F17" s="67"/>
      <c r="G17" s="67"/>
      <c r="H17" s="67"/>
      <c r="I17" s="67"/>
      <c r="J17" s="67"/>
      <c r="K17" s="67"/>
    </row>
    <row r="18" spans="1:11" s="66" customFormat="1" x14ac:dyDescent="0.3">
      <c r="A18" s="19" t="s">
        <v>44</v>
      </c>
      <c r="B18" s="44">
        <f>SUM(B6+B12+B13+B14+B15+B16+B17)</f>
        <v>0</v>
      </c>
      <c r="C18" s="44">
        <f>SUM(C6+C12+C13+C14+C15+C16+C17)</f>
        <v>0</v>
      </c>
      <c r="D18" s="44">
        <f t="shared" ref="D18:K18" si="1">SUM(D6+D12+D13+D14+D15+D16+D17)</f>
        <v>0</v>
      </c>
      <c r="E18" s="44">
        <f t="shared" si="1"/>
        <v>0</v>
      </c>
      <c r="F18" s="44">
        <f t="shared" si="1"/>
        <v>0</v>
      </c>
      <c r="G18" s="44">
        <f t="shared" si="1"/>
        <v>0</v>
      </c>
      <c r="H18" s="44">
        <f t="shared" si="1"/>
        <v>0</v>
      </c>
      <c r="I18" s="44">
        <f t="shared" si="1"/>
        <v>0</v>
      </c>
      <c r="J18" s="44">
        <f t="shared" si="1"/>
        <v>0</v>
      </c>
      <c r="K18" s="44">
        <f t="shared" si="1"/>
        <v>0</v>
      </c>
    </row>
    <row r="19" spans="1:11" s="66" customFormat="1" ht="24" x14ac:dyDescent="0.3">
      <c r="A19" s="16" t="s">
        <v>45</v>
      </c>
      <c r="B19" s="67"/>
      <c r="C19" s="67"/>
      <c r="D19" s="67"/>
      <c r="E19" s="67"/>
      <c r="F19" s="67"/>
      <c r="G19" s="67"/>
      <c r="H19" s="67"/>
      <c r="I19" s="67"/>
      <c r="J19" s="67"/>
      <c r="K19" s="67"/>
    </row>
    <row r="20" spans="1:11" s="66" customFormat="1" x14ac:dyDescent="0.3">
      <c r="A20" s="16" t="s">
        <v>101</v>
      </c>
      <c r="B20" s="67"/>
      <c r="C20" s="67"/>
      <c r="D20" s="67"/>
      <c r="E20" s="67"/>
      <c r="F20" s="67"/>
      <c r="G20" s="67"/>
      <c r="H20" s="67"/>
      <c r="I20" s="67"/>
      <c r="J20" s="67"/>
      <c r="K20" s="67"/>
    </row>
    <row r="21" spans="1:11" s="66" customFormat="1" x14ac:dyDescent="0.3">
      <c r="A21" s="16" t="s">
        <v>362</v>
      </c>
      <c r="B21" s="67"/>
      <c r="C21" s="67"/>
      <c r="D21" s="67"/>
      <c r="E21" s="67"/>
      <c r="F21" s="67"/>
      <c r="G21" s="67"/>
      <c r="H21" s="67"/>
      <c r="I21" s="67"/>
      <c r="J21" s="67"/>
      <c r="K21" s="67"/>
    </row>
    <row r="22" spans="1:11" s="66" customFormat="1" x14ac:dyDescent="0.3">
      <c r="A22" s="16" t="s">
        <v>46</v>
      </c>
      <c r="B22" s="67"/>
      <c r="C22" s="67"/>
      <c r="D22" s="67"/>
      <c r="E22" s="67"/>
      <c r="F22" s="67"/>
      <c r="G22" s="67"/>
      <c r="H22" s="67"/>
      <c r="I22" s="67"/>
      <c r="J22" s="67"/>
      <c r="K22" s="67"/>
    </row>
    <row r="23" spans="1:11" s="66" customFormat="1" x14ac:dyDescent="0.3">
      <c r="A23" s="16" t="s">
        <v>229</v>
      </c>
      <c r="B23" s="67"/>
      <c r="C23" s="67"/>
      <c r="D23" s="67"/>
      <c r="E23" s="67"/>
      <c r="F23" s="67"/>
      <c r="G23" s="67"/>
      <c r="H23" s="67"/>
      <c r="I23" s="67"/>
      <c r="J23" s="67"/>
      <c r="K23" s="67"/>
    </row>
    <row r="24" spans="1:11" s="66" customFormat="1" x14ac:dyDescent="0.3">
      <c r="A24" s="16" t="s">
        <v>47</v>
      </c>
      <c r="B24" s="67"/>
      <c r="C24" s="67"/>
      <c r="D24" s="67"/>
      <c r="E24" s="67"/>
      <c r="F24" s="67"/>
      <c r="G24" s="67"/>
      <c r="H24" s="67"/>
      <c r="I24" s="67"/>
      <c r="J24" s="67"/>
      <c r="K24" s="67"/>
    </row>
    <row r="25" spans="1:11" s="66" customFormat="1" ht="36" x14ac:dyDescent="0.3">
      <c r="A25" s="16" t="s">
        <v>48</v>
      </c>
      <c r="B25" s="67"/>
      <c r="C25" s="67"/>
      <c r="D25" s="67"/>
      <c r="E25" s="67"/>
      <c r="F25" s="67"/>
      <c r="G25" s="67"/>
      <c r="H25" s="67"/>
      <c r="I25" s="67"/>
      <c r="J25" s="67"/>
      <c r="K25" s="67"/>
    </row>
    <row r="26" spans="1:11" s="66" customFormat="1" ht="24" x14ac:dyDescent="0.3">
      <c r="A26" s="16" t="s">
        <v>49</v>
      </c>
      <c r="B26" s="67"/>
      <c r="C26" s="67"/>
      <c r="D26" s="67"/>
      <c r="E26" s="67"/>
      <c r="F26" s="67"/>
      <c r="G26" s="67"/>
      <c r="H26" s="67"/>
      <c r="I26" s="67"/>
      <c r="J26" s="67"/>
      <c r="K26" s="67"/>
    </row>
    <row r="27" spans="1:11" s="66" customFormat="1" x14ac:dyDescent="0.3">
      <c r="A27" s="16" t="s">
        <v>50</v>
      </c>
      <c r="B27" s="67"/>
      <c r="C27" s="67"/>
      <c r="D27" s="67"/>
      <c r="E27" s="67"/>
      <c r="F27" s="67"/>
      <c r="G27" s="67"/>
      <c r="H27" s="67"/>
      <c r="I27" s="67"/>
      <c r="J27" s="67"/>
      <c r="K27" s="67"/>
    </row>
    <row r="28" spans="1:11" s="66" customFormat="1" x14ac:dyDescent="0.3">
      <c r="A28" s="16" t="s">
        <v>232</v>
      </c>
      <c r="B28" s="67"/>
      <c r="C28" s="67"/>
      <c r="D28" s="67"/>
      <c r="E28" s="67"/>
      <c r="F28" s="67"/>
      <c r="G28" s="67"/>
      <c r="H28" s="67"/>
      <c r="I28" s="67"/>
      <c r="J28" s="67"/>
      <c r="K28" s="67"/>
    </row>
    <row r="29" spans="1:11" s="66" customFormat="1" x14ac:dyDescent="0.3">
      <c r="A29" s="19" t="s">
        <v>51</v>
      </c>
      <c r="B29" s="44">
        <f>B19+B20+B21+B22-B23+B24+B25+B26+B27+B28</f>
        <v>0</v>
      </c>
      <c r="C29" s="44">
        <f t="shared" ref="C29:K29" si="2">C19+C20+C21+C22-C23+C24+C25+C26+C27+C28</f>
        <v>0</v>
      </c>
      <c r="D29" s="44">
        <f t="shared" si="2"/>
        <v>0</v>
      </c>
      <c r="E29" s="44">
        <f t="shared" si="2"/>
        <v>0</v>
      </c>
      <c r="F29" s="44">
        <f t="shared" si="2"/>
        <v>0</v>
      </c>
      <c r="G29" s="44">
        <f t="shared" si="2"/>
        <v>0</v>
      </c>
      <c r="H29" s="44">
        <f t="shared" si="2"/>
        <v>0</v>
      </c>
      <c r="I29" s="44">
        <f t="shared" si="2"/>
        <v>0</v>
      </c>
      <c r="J29" s="44">
        <f t="shared" si="2"/>
        <v>0</v>
      </c>
      <c r="K29" s="44">
        <f t="shared" si="2"/>
        <v>0</v>
      </c>
    </row>
    <row r="30" spans="1:11" s="66" customFormat="1" ht="24" x14ac:dyDescent="0.3">
      <c r="A30" s="19" t="s">
        <v>335</v>
      </c>
      <c r="B30" s="44">
        <f>B18-B29</f>
        <v>0</v>
      </c>
      <c r="C30" s="44">
        <f t="shared" ref="C30:K30" si="3">C18-C29</f>
        <v>0</v>
      </c>
      <c r="D30" s="44">
        <f t="shared" si="3"/>
        <v>0</v>
      </c>
      <c r="E30" s="44">
        <f t="shared" si="3"/>
        <v>0</v>
      </c>
      <c r="F30" s="44">
        <f t="shared" si="3"/>
        <v>0</v>
      </c>
      <c r="G30" s="44">
        <f t="shared" si="3"/>
        <v>0</v>
      </c>
      <c r="H30" s="44">
        <f t="shared" si="3"/>
        <v>0</v>
      </c>
      <c r="I30" s="44">
        <f t="shared" si="3"/>
        <v>0</v>
      </c>
      <c r="J30" s="44">
        <f t="shared" si="3"/>
        <v>0</v>
      </c>
      <c r="K30" s="44">
        <f t="shared" si="3"/>
        <v>0</v>
      </c>
    </row>
    <row r="31" spans="1:11" x14ac:dyDescent="0.3">
      <c r="A31" s="16" t="s">
        <v>327</v>
      </c>
      <c r="B31" s="69" t="str">
        <f>IF(B18-B29&gt;0,B18-B29,"")</f>
        <v/>
      </c>
      <c r="C31" s="69" t="str">
        <f t="shared" ref="C31:K31" si="4">IF(C18-C29&gt;0,C18-C29,"")</f>
        <v/>
      </c>
      <c r="D31" s="69" t="str">
        <f t="shared" si="4"/>
        <v/>
      </c>
      <c r="E31" s="69" t="str">
        <f t="shared" si="4"/>
        <v/>
      </c>
      <c r="F31" s="69" t="str">
        <f t="shared" si="4"/>
        <v/>
      </c>
      <c r="G31" s="69" t="str">
        <f t="shared" si="4"/>
        <v/>
      </c>
      <c r="H31" s="69" t="str">
        <f t="shared" si="4"/>
        <v/>
      </c>
      <c r="I31" s="69" t="str">
        <f t="shared" si="4"/>
        <v/>
      </c>
      <c r="J31" s="69" t="str">
        <f t="shared" si="4"/>
        <v/>
      </c>
      <c r="K31" s="69" t="str">
        <f t="shared" si="4"/>
        <v/>
      </c>
    </row>
    <row r="32" spans="1:11" x14ac:dyDescent="0.3">
      <c r="A32" s="16" t="s">
        <v>328</v>
      </c>
      <c r="B32" s="69" t="str">
        <f>IF(B18-B29&lt;0,-B18+B29,"")</f>
        <v/>
      </c>
      <c r="C32" s="69" t="str">
        <f t="shared" ref="C32:K32" si="5">IF(C18-C29&lt;0,-C18+C29,"")</f>
        <v/>
      </c>
      <c r="D32" s="69" t="str">
        <f t="shared" si="5"/>
        <v/>
      </c>
      <c r="E32" s="69" t="str">
        <f t="shared" si="5"/>
        <v/>
      </c>
      <c r="F32" s="69" t="str">
        <f t="shared" si="5"/>
        <v/>
      </c>
      <c r="G32" s="69" t="str">
        <f t="shared" si="5"/>
        <v/>
      </c>
      <c r="H32" s="69" t="str">
        <f t="shared" si="5"/>
        <v/>
      </c>
      <c r="I32" s="69" t="str">
        <f t="shared" si="5"/>
        <v/>
      </c>
      <c r="J32" s="69" t="str">
        <f t="shared" si="5"/>
        <v/>
      </c>
      <c r="K32" s="69" t="str">
        <f t="shared" si="5"/>
        <v/>
      </c>
    </row>
    <row r="33" spans="1:11" ht="24" x14ac:dyDescent="0.3">
      <c r="A33" s="16" t="s">
        <v>102</v>
      </c>
      <c r="B33" s="67"/>
      <c r="C33" s="67"/>
      <c r="D33" s="67"/>
      <c r="E33" s="67"/>
      <c r="F33" s="67"/>
      <c r="G33" s="67"/>
      <c r="H33" s="67"/>
      <c r="I33" s="67"/>
      <c r="J33" s="67"/>
      <c r="K33" s="67"/>
    </row>
    <row r="34" spans="1:11" x14ac:dyDescent="0.3">
      <c r="A34" s="16" t="s">
        <v>219</v>
      </c>
      <c r="B34" s="67"/>
      <c r="C34" s="67"/>
      <c r="D34" s="67"/>
      <c r="E34" s="67"/>
      <c r="F34" s="67"/>
      <c r="G34" s="67"/>
      <c r="H34" s="67"/>
      <c r="I34" s="67"/>
      <c r="J34" s="67"/>
      <c r="K34" s="67"/>
    </row>
    <row r="35" spans="1:11" ht="36" x14ac:dyDescent="0.3">
      <c r="A35" s="16" t="s">
        <v>218</v>
      </c>
      <c r="B35" s="67"/>
      <c r="C35" s="67"/>
      <c r="D35" s="67"/>
      <c r="E35" s="67"/>
      <c r="F35" s="67"/>
      <c r="G35" s="67"/>
      <c r="H35" s="67"/>
      <c r="I35" s="67"/>
      <c r="J35" s="67"/>
      <c r="K35" s="67"/>
    </row>
    <row r="36" spans="1:11" x14ac:dyDescent="0.3">
      <c r="A36" s="16" t="s">
        <v>217</v>
      </c>
      <c r="B36" s="67"/>
      <c r="C36" s="67"/>
      <c r="D36" s="67"/>
      <c r="E36" s="67"/>
      <c r="F36" s="67"/>
      <c r="G36" s="67"/>
      <c r="H36" s="67"/>
      <c r="I36" s="67"/>
      <c r="J36" s="67"/>
      <c r="K36" s="67"/>
    </row>
    <row r="37" spans="1:11" x14ac:dyDescent="0.3">
      <c r="A37" s="19" t="s">
        <v>36</v>
      </c>
      <c r="B37" s="70">
        <f>B36+B35+B34+B33</f>
        <v>0</v>
      </c>
      <c r="C37" s="70">
        <f t="shared" ref="C37:K37" si="6">C36+C35+C34+C33</f>
        <v>0</v>
      </c>
      <c r="D37" s="70">
        <f t="shared" si="6"/>
        <v>0</v>
      </c>
      <c r="E37" s="70">
        <f t="shared" si="6"/>
        <v>0</v>
      </c>
      <c r="F37" s="70">
        <f t="shared" si="6"/>
        <v>0</v>
      </c>
      <c r="G37" s="70">
        <f t="shared" si="6"/>
        <v>0</v>
      </c>
      <c r="H37" s="70">
        <f t="shared" si="6"/>
        <v>0</v>
      </c>
      <c r="I37" s="70">
        <f t="shared" si="6"/>
        <v>0</v>
      </c>
      <c r="J37" s="70">
        <f t="shared" si="6"/>
        <v>0</v>
      </c>
      <c r="K37" s="70">
        <f t="shared" si="6"/>
        <v>0</v>
      </c>
    </row>
    <row r="38" spans="1:11" ht="48" x14ac:dyDescent="0.3">
      <c r="A38" s="16" t="s">
        <v>52</v>
      </c>
      <c r="B38" s="67"/>
      <c r="C38" s="67"/>
      <c r="D38" s="67"/>
      <c r="E38" s="67"/>
      <c r="F38" s="67"/>
      <c r="G38" s="67"/>
      <c r="H38" s="67"/>
      <c r="I38" s="67"/>
      <c r="J38" s="67"/>
      <c r="K38" s="67"/>
    </row>
    <row r="39" spans="1:11" x14ac:dyDescent="0.3">
      <c r="A39" s="16" t="s">
        <v>53</v>
      </c>
      <c r="B39" s="67"/>
      <c r="C39" s="67"/>
      <c r="D39" s="67"/>
      <c r="E39" s="67"/>
      <c r="F39" s="67"/>
      <c r="G39" s="67"/>
      <c r="H39" s="67"/>
      <c r="I39" s="67"/>
      <c r="J39" s="67"/>
      <c r="K39" s="67"/>
    </row>
    <row r="40" spans="1:11" x14ac:dyDescent="0.3">
      <c r="A40" s="16" t="s">
        <v>54</v>
      </c>
      <c r="B40" s="67"/>
      <c r="C40" s="67"/>
      <c r="D40" s="67"/>
      <c r="E40" s="67"/>
      <c r="F40" s="67"/>
      <c r="G40" s="67"/>
      <c r="H40" s="67"/>
      <c r="I40" s="67"/>
      <c r="J40" s="67"/>
      <c r="K40" s="67"/>
    </row>
    <row r="41" spans="1:11" s="66" customFormat="1" x14ac:dyDescent="0.3">
      <c r="A41" s="19" t="s">
        <v>37</v>
      </c>
      <c r="B41" s="44">
        <f>SUM(B38:B40)</f>
        <v>0</v>
      </c>
      <c r="C41" s="44">
        <f t="shared" ref="C41:K41" si="7">SUM(C38:C40)</f>
        <v>0</v>
      </c>
      <c r="D41" s="44">
        <f t="shared" si="7"/>
        <v>0</v>
      </c>
      <c r="E41" s="44">
        <f t="shared" si="7"/>
        <v>0</v>
      </c>
      <c r="F41" s="44">
        <f t="shared" si="7"/>
        <v>0</v>
      </c>
      <c r="G41" s="44">
        <f t="shared" si="7"/>
        <v>0</v>
      </c>
      <c r="H41" s="44">
        <f t="shared" si="7"/>
        <v>0</v>
      </c>
      <c r="I41" s="44">
        <f t="shared" si="7"/>
        <v>0</v>
      </c>
      <c r="J41" s="44">
        <f t="shared" si="7"/>
        <v>0</v>
      </c>
      <c r="K41" s="44">
        <f t="shared" si="7"/>
        <v>0</v>
      </c>
    </row>
    <row r="42" spans="1:11" s="66" customFormat="1" ht="24" x14ac:dyDescent="0.3">
      <c r="A42" s="19" t="s">
        <v>336</v>
      </c>
      <c r="B42" s="44">
        <f>B37-B41</f>
        <v>0</v>
      </c>
      <c r="C42" s="44">
        <f t="shared" ref="C42:K42" si="8">C37-C41</f>
        <v>0</v>
      </c>
      <c r="D42" s="44">
        <f t="shared" si="8"/>
        <v>0</v>
      </c>
      <c r="E42" s="44">
        <f t="shared" si="8"/>
        <v>0</v>
      </c>
      <c r="F42" s="44">
        <f t="shared" si="8"/>
        <v>0</v>
      </c>
      <c r="G42" s="44">
        <f t="shared" si="8"/>
        <v>0</v>
      </c>
      <c r="H42" s="44">
        <f t="shared" si="8"/>
        <v>0</v>
      </c>
      <c r="I42" s="44">
        <f t="shared" si="8"/>
        <v>0</v>
      </c>
      <c r="J42" s="44">
        <f t="shared" si="8"/>
        <v>0</v>
      </c>
      <c r="K42" s="44">
        <f t="shared" si="8"/>
        <v>0</v>
      </c>
    </row>
    <row r="43" spans="1:11" x14ac:dyDescent="0.3">
      <c r="A43" s="16" t="s">
        <v>327</v>
      </c>
      <c r="B43" s="69" t="str">
        <f>IF(B37-B41&gt;0,B37-B41,"")</f>
        <v/>
      </c>
      <c r="C43" s="69" t="str">
        <f t="shared" ref="C43:K43" si="9">IF(C37-C41&gt;0,C37-C41,"")</f>
        <v/>
      </c>
      <c r="D43" s="69" t="str">
        <f t="shared" si="9"/>
        <v/>
      </c>
      <c r="E43" s="69" t="str">
        <f t="shared" si="9"/>
        <v/>
      </c>
      <c r="F43" s="69" t="str">
        <f t="shared" si="9"/>
        <v/>
      </c>
      <c r="G43" s="69" t="str">
        <f t="shared" si="9"/>
        <v/>
      </c>
      <c r="H43" s="69" t="str">
        <f t="shared" si="9"/>
        <v/>
      </c>
      <c r="I43" s="69" t="str">
        <f t="shared" si="9"/>
        <v/>
      </c>
      <c r="J43" s="69" t="str">
        <f t="shared" si="9"/>
        <v/>
      </c>
      <c r="K43" s="69" t="str">
        <f t="shared" si="9"/>
        <v/>
      </c>
    </row>
    <row r="44" spans="1:11" x14ac:dyDescent="0.3">
      <c r="A44" s="16" t="s">
        <v>328</v>
      </c>
      <c r="B44" s="69" t="str">
        <f>IF(B37-B41&lt;0,-B37+B41,"")</f>
        <v/>
      </c>
      <c r="C44" s="69" t="str">
        <f t="shared" ref="C44:K44" si="10">IF(C37-C41&lt;0,-C37+C41,"")</f>
        <v/>
      </c>
      <c r="D44" s="69" t="str">
        <f t="shared" si="10"/>
        <v/>
      </c>
      <c r="E44" s="69" t="str">
        <f t="shared" si="10"/>
        <v/>
      </c>
      <c r="F44" s="69" t="str">
        <f t="shared" si="10"/>
        <v/>
      </c>
      <c r="G44" s="69" t="str">
        <f t="shared" si="10"/>
        <v/>
      </c>
      <c r="H44" s="69" t="str">
        <f t="shared" si="10"/>
        <v/>
      </c>
      <c r="I44" s="69" t="str">
        <f t="shared" si="10"/>
        <v/>
      </c>
      <c r="J44" s="69" t="str">
        <f t="shared" si="10"/>
        <v/>
      </c>
      <c r="K44" s="69" t="str">
        <f t="shared" si="10"/>
        <v/>
      </c>
    </row>
    <row r="45" spans="1:11" s="66" customFormat="1" x14ac:dyDescent="0.3">
      <c r="A45" s="19" t="s">
        <v>38</v>
      </c>
      <c r="B45" s="44">
        <f>B30+B42</f>
        <v>0</v>
      </c>
      <c r="C45" s="44">
        <f t="shared" ref="C45:K45" si="11">C30+C42</f>
        <v>0</v>
      </c>
      <c r="D45" s="44">
        <f t="shared" si="11"/>
        <v>0</v>
      </c>
      <c r="E45" s="44">
        <f t="shared" si="11"/>
        <v>0</v>
      </c>
      <c r="F45" s="44">
        <f t="shared" si="11"/>
        <v>0</v>
      </c>
      <c r="G45" s="44">
        <f t="shared" si="11"/>
        <v>0</v>
      </c>
      <c r="H45" s="44">
        <f t="shared" si="11"/>
        <v>0</v>
      </c>
      <c r="I45" s="44">
        <f t="shared" si="11"/>
        <v>0</v>
      </c>
      <c r="J45" s="44">
        <f t="shared" si="11"/>
        <v>0</v>
      </c>
      <c r="K45" s="44">
        <f t="shared" si="11"/>
        <v>0</v>
      </c>
    </row>
    <row r="46" spans="1:11" x14ac:dyDescent="0.3">
      <c r="A46" s="16" t="s">
        <v>39</v>
      </c>
      <c r="B46" s="69" t="str">
        <f>IF(B30+B42&gt;0,B30+B42,"")</f>
        <v/>
      </c>
      <c r="C46" s="69" t="str">
        <f t="shared" ref="C46:K46" si="12">IF(C30+C42&gt;0,C30+C42,"")</f>
        <v/>
      </c>
      <c r="D46" s="69" t="str">
        <f t="shared" si="12"/>
        <v/>
      </c>
      <c r="E46" s="69" t="str">
        <f t="shared" si="12"/>
        <v/>
      </c>
      <c r="F46" s="69" t="str">
        <f t="shared" si="12"/>
        <v/>
      </c>
      <c r="G46" s="69" t="str">
        <f t="shared" si="12"/>
        <v/>
      </c>
      <c r="H46" s="69" t="str">
        <f t="shared" si="12"/>
        <v/>
      </c>
      <c r="I46" s="69" t="str">
        <f t="shared" si="12"/>
        <v/>
      </c>
      <c r="J46" s="69" t="str">
        <f t="shared" si="12"/>
        <v/>
      </c>
      <c r="K46" s="69" t="str">
        <f t="shared" si="12"/>
        <v/>
      </c>
    </row>
    <row r="47" spans="1:11" x14ac:dyDescent="0.3">
      <c r="A47" s="16" t="s">
        <v>40</v>
      </c>
      <c r="B47" s="69" t="str">
        <f>IF(B30+B42&lt;0,-B30-B42,"")</f>
        <v/>
      </c>
      <c r="C47" s="69" t="str">
        <f t="shared" ref="C47:K47" si="13">IF(C30+C42&lt;0,-C30-C42,"")</f>
        <v/>
      </c>
      <c r="D47" s="69" t="str">
        <f t="shared" si="13"/>
        <v/>
      </c>
      <c r="E47" s="69" t="str">
        <f t="shared" si="13"/>
        <v/>
      </c>
      <c r="F47" s="69" t="str">
        <f t="shared" si="13"/>
        <v/>
      </c>
      <c r="G47" s="69" t="str">
        <f t="shared" si="13"/>
        <v/>
      </c>
      <c r="H47" s="69" t="str">
        <f t="shared" si="13"/>
        <v/>
      </c>
      <c r="I47" s="69" t="str">
        <f t="shared" si="13"/>
        <v/>
      </c>
      <c r="J47" s="69" t="str">
        <f t="shared" si="13"/>
        <v/>
      </c>
      <c r="K47" s="69" t="str">
        <f t="shared" si="13"/>
        <v/>
      </c>
    </row>
    <row r="48" spans="1:11" s="71" customFormat="1" x14ac:dyDescent="0.3">
      <c r="A48" s="19" t="s">
        <v>41</v>
      </c>
      <c r="B48" s="44">
        <f>B18+B37</f>
        <v>0</v>
      </c>
      <c r="C48" s="44">
        <f t="shared" ref="C48:K48" si="14">C18+C37</f>
        <v>0</v>
      </c>
      <c r="D48" s="44">
        <f t="shared" si="14"/>
        <v>0</v>
      </c>
      <c r="E48" s="44">
        <f t="shared" si="14"/>
        <v>0</v>
      </c>
      <c r="F48" s="44">
        <f t="shared" si="14"/>
        <v>0</v>
      </c>
      <c r="G48" s="44">
        <f t="shared" si="14"/>
        <v>0</v>
      </c>
      <c r="H48" s="44">
        <f t="shared" si="14"/>
        <v>0</v>
      </c>
      <c r="I48" s="44">
        <f t="shared" si="14"/>
        <v>0</v>
      </c>
      <c r="J48" s="44">
        <f t="shared" si="14"/>
        <v>0</v>
      </c>
      <c r="K48" s="44">
        <f t="shared" si="14"/>
        <v>0</v>
      </c>
    </row>
    <row r="49" spans="1:11" s="71" customFormat="1" x14ac:dyDescent="0.3">
      <c r="A49" s="19" t="s">
        <v>42</v>
      </c>
      <c r="B49" s="44">
        <f>B29+B41</f>
        <v>0</v>
      </c>
      <c r="C49" s="44">
        <f t="shared" ref="C49:K49" si="15">C29+C41</f>
        <v>0</v>
      </c>
      <c r="D49" s="44">
        <f t="shared" si="15"/>
        <v>0</v>
      </c>
      <c r="E49" s="44">
        <f t="shared" si="15"/>
        <v>0</v>
      </c>
      <c r="F49" s="44">
        <f t="shared" si="15"/>
        <v>0</v>
      </c>
      <c r="G49" s="44">
        <f t="shared" si="15"/>
        <v>0</v>
      </c>
      <c r="H49" s="44">
        <f t="shared" si="15"/>
        <v>0</v>
      </c>
      <c r="I49" s="44">
        <f t="shared" si="15"/>
        <v>0</v>
      </c>
      <c r="J49" s="44">
        <f t="shared" si="15"/>
        <v>0</v>
      </c>
      <c r="K49" s="44">
        <f t="shared" si="15"/>
        <v>0</v>
      </c>
    </row>
    <row r="50" spans="1:11" s="71" customFormat="1" ht="24" x14ac:dyDescent="0.3">
      <c r="A50" s="19" t="s">
        <v>329</v>
      </c>
      <c r="B50" s="44">
        <f>B48-B49</f>
        <v>0</v>
      </c>
      <c r="C50" s="44">
        <f t="shared" ref="C50:K50" si="16">C48-C49</f>
        <v>0</v>
      </c>
      <c r="D50" s="44">
        <f t="shared" si="16"/>
        <v>0</v>
      </c>
      <c r="E50" s="44">
        <f t="shared" si="16"/>
        <v>0</v>
      </c>
      <c r="F50" s="44">
        <f t="shared" si="16"/>
        <v>0</v>
      </c>
      <c r="G50" s="44">
        <f t="shared" si="16"/>
        <v>0</v>
      </c>
      <c r="H50" s="44">
        <f t="shared" si="16"/>
        <v>0</v>
      </c>
      <c r="I50" s="44">
        <f t="shared" si="16"/>
        <v>0</v>
      </c>
      <c r="J50" s="44">
        <f t="shared" si="16"/>
        <v>0</v>
      </c>
      <c r="K50" s="44">
        <f t="shared" si="16"/>
        <v>0</v>
      </c>
    </row>
    <row r="51" spans="1:11" s="72" customFormat="1" x14ac:dyDescent="0.3">
      <c r="A51" s="16" t="s">
        <v>327</v>
      </c>
      <c r="B51" s="69" t="str">
        <f>IF(B48-B49&gt;0,B48-B49,"")</f>
        <v/>
      </c>
      <c r="C51" s="69" t="str">
        <f t="shared" ref="C51:K51" si="17">IF(C48-C49&gt;0,C48-C49,"")</f>
        <v/>
      </c>
      <c r="D51" s="69" t="str">
        <f t="shared" si="17"/>
        <v/>
      </c>
      <c r="E51" s="69" t="str">
        <f t="shared" si="17"/>
        <v/>
      </c>
      <c r="F51" s="69" t="str">
        <f t="shared" si="17"/>
        <v/>
      </c>
      <c r="G51" s="69" t="str">
        <f t="shared" si="17"/>
        <v/>
      </c>
      <c r="H51" s="69" t="str">
        <f t="shared" si="17"/>
        <v/>
      </c>
      <c r="I51" s="69" t="str">
        <f t="shared" si="17"/>
        <v/>
      </c>
      <c r="J51" s="69" t="str">
        <f t="shared" si="17"/>
        <v/>
      </c>
      <c r="K51" s="69" t="str">
        <f t="shared" si="17"/>
        <v/>
      </c>
    </row>
    <row r="52" spans="1:11" s="72" customFormat="1" x14ac:dyDescent="0.3">
      <c r="A52" s="16" t="s">
        <v>328</v>
      </c>
      <c r="B52" s="69" t="str">
        <f>IF(B48-B49&lt;0,-B48+B49,"")</f>
        <v/>
      </c>
      <c r="C52" s="69" t="str">
        <f t="shared" ref="C52:K52" si="18">IF(C48-C49&lt;0,-C48+C49,"")</f>
        <v/>
      </c>
      <c r="D52" s="69" t="str">
        <f t="shared" si="18"/>
        <v/>
      </c>
      <c r="E52" s="69" t="str">
        <f t="shared" si="18"/>
        <v/>
      </c>
      <c r="F52" s="69" t="str">
        <f t="shared" si="18"/>
        <v/>
      </c>
      <c r="G52" s="69" t="str">
        <f t="shared" si="18"/>
        <v/>
      </c>
      <c r="H52" s="69" t="str">
        <f t="shared" si="18"/>
        <v/>
      </c>
      <c r="I52" s="69" t="str">
        <f t="shared" si="18"/>
        <v/>
      </c>
      <c r="J52" s="69" t="str">
        <f t="shared" si="18"/>
        <v/>
      </c>
      <c r="K52" s="69" t="str">
        <f t="shared" si="18"/>
        <v/>
      </c>
    </row>
    <row r="53" spans="1:11" s="72" customFormat="1" x14ac:dyDescent="0.3">
      <c r="A53" s="16" t="s">
        <v>55</v>
      </c>
      <c r="B53" s="67"/>
      <c r="C53" s="67"/>
      <c r="D53" s="67"/>
      <c r="E53" s="67"/>
      <c r="F53" s="67"/>
      <c r="G53" s="67"/>
      <c r="H53" s="67"/>
      <c r="I53" s="67"/>
      <c r="J53" s="67"/>
      <c r="K53" s="67"/>
    </row>
    <row r="54" spans="1:11" s="72" customFormat="1" ht="53.4" customHeight="1" x14ac:dyDescent="0.3">
      <c r="A54" s="355" t="s">
        <v>656</v>
      </c>
      <c r="B54" s="67"/>
      <c r="C54" s="67"/>
      <c r="D54" s="67"/>
      <c r="E54" s="67"/>
      <c r="F54" s="67"/>
      <c r="G54" s="67"/>
      <c r="H54" s="67"/>
      <c r="I54" s="67"/>
      <c r="J54" s="67"/>
      <c r="K54" s="67"/>
    </row>
    <row r="55" spans="1:11" s="72" customFormat="1" ht="46.95" customHeight="1" x14ac:dyDescent="0.3">
      <c r="A55" s="355" t="s">
        <v>655</v>
      </c>
      <c r="B55" s="67"/>
      <c r="C55" s="67"/>
      <c r="D55" s="67"/>
      <c r="E55" s="67"/>
      <c r="F55" s="67"/>
      <c r="G55" s="67"/>
      <c r="H55" s="67"/>
      <c r="I55" s="67"/>
      <c r="J55" s="67"/>
      <c r="K55" s="67"/>
    </row>
    <row r="56" spans="1:11" s="72" customFormat="1" ht="24" x14ac:dyDescent="0.3">
      <c r="A56" s="16" t="s">
        <v>248</v>
      </c>
      <c r="B56" s="67"/>
      <c r="C56" s="67"/>
      <c r="D56" s="67"/>
      <c r="E56" s="67"/>
      <c r="F56" s="67"/>
      <c r="G56" s="67"/>
      <c r="H56" s="67"/>
      <c r="I56" s="67"/>
      <c r="J56" s="67"/>
      <c r="K56" s="67"/>
    </row>
    <row r="57" spans="1:11" s="72" customFormat="1" ht="24" x14ac:dyDescent="0.3">
      <c r="A57" s="16" t="s">
        <v>220</v>
      </c>
      <c r="B57" s="67"/>
      <c r="C57" s="67"/>
      <c r="D57" s="67"/>
      <c r="E57" s="67"/>
      <c r="F57" s="67"/>
      <c r="G57" s="67"/>
      <c r="H57" s="67"/>
      <c r="I57" s="67"/>
      <c r="J57" s="67"/>
      <c r="K57" s="67"/>
    </row>
    <row r="58" spans="1:11" s="71" customFormat="1" ht="36" x14ac:dyDescent="0.3">
      <c r="A58" s="19" t="s">
        <v>326</v>
      </c>
      <c r="B58" s="44">
        <f>B50-B53-B57-B56-B54+B55</f>
        <v>0</v>
      </c>
      <c r="C58" s="44">
        <f t="shared" ref="C58:K58" si="19">C50-C53-C57-C56-C54+C55</f>
        <v>0</v>
      </c>
      <c r="D58" s="44">
        <f t="shared" si="19"/>
        <v>0</v>
      </c>
      <c r="E58" s="44">
        <f t="shared" si="19"/>
        <v>0</v>
      </c>
      <c r="F58" s="44">
        <f t="shared" si="19"/>
        <v>0</v>
      </c>
      <c r="G58" s="44">
        <f t="shared" si="19"/>
        <v>0</v>
      </c>
      <c r="H58" s="44">
        <f t="shared" si="19"/>
        <v>0</v>
      </c>
      <c r="I58" s="44">
        <f t="shared" si="19"/>
        <v>0</v>
      </c>
      <c r="J58" s="44">
        <f t="shared" si="19"/>
        <v>0</v>
      </c>
      <c r="K58" s="44">
        <f t="shared" si="19"/>
        <v>0</v>
      </c>
    </row>
    <row r="59" spans="1:11" s="72" customFormat="1" x14ac:dyDescent="0.3">
      <c r="A59" s="16" t="s">
        <v>327</v>
      </c>
      <c r="B59" s="69">
        <f>IF(B58&gt;=0,B58,"")</f>
        <v>0</v>
      </c>
      <c r="C59" s="69">
        <f t="shared" ref="C59:K59" si="20">IF(C58&gt;=0,C58,"")</f>
        <v>0</v>
      </c>
      <c r="D59" s="69">
        <f t="shared" si="20"/>
        <v>0</v>
      </c>
      <c r="E59" s="69">
        <f t="shared" si="20"/>
        <v>0</v>
      </c>
      <c r="F59" s="69">
        <f t="shared" si="20"/>
        <v>0</v>
      </c>
      <c r="G59" s="69">
        <f t="shared" si="20"/>
        <v>0</v>
      </c>
      <c r="H59" s="69">
        <f t="shared" si="20"/>
        <v>0</v>
      </c>
      <c r="I59" s="69">
        <f t="shared" si="20"/>
        <v>0</v>
      </c>
      <c r="J59" s="69">
        <f t="shared" si="20"/>
        <v>0</v>
      </c>
      <c r="K59" s="69">
        <f t="shared" si="20"/>
        <v>0</v>
      </c>
    </row>
    <row r="60" spans="1:11" s="72" customFormat="1" x14ac:dyDescent="0.3">
      <c r="A60" s="16" t="s">
        <v>328</v>
      </c>
      <c r="B60" s="69" t="str">
        <f>IF(B58&lt;0,-B58,"")</f>
        <v/>
      </c>
      <c r="C60" s="69" t="str">
        <f t="shared" ref="C60:K60" si="21">IF(C58&lt;0,-C58,"")</f>
        <v/>
      </c>
      <c r="D60" s="69" t="str">
        <f t="shared" si="21"/>
        <v/>
      </c>
      <c r="E60" s="69" t="str">
        <f t="shared" si="21"/>
        <v/>
      </c>
      <c r="F60" s="69" t="str">
        <f t="shared" si="21"/>
        <v/>
      </c>
      <c r="G60" s="69" t="str">
        <f t="shared" si="21"/>
        <v/>
      </c>
      <c r="H60" s="69" t="str">
        <f t="shared" si="21"/>
        <v/>
      </c>
      <c r="I60" s="69" t="str">
        <f t="shared" si="21"/>
        <v/>
      </c>
      <c r="J60" s="69" t="str">
        <f t="shared" si="21"/>
        <v/>
      </c>
      <c r="K60" s="69" t="str">
        <f t="shared" si="21"/>
        <v/>
      </c>
    </row>
    <row r="61" spans="1:11" s="72" customFormat="1" ht="9.6" customHeight="1" x14ac:dyDescent="0.3">
      <c r="A61" s="39"/>
      <c r="B61" s="152" t="str">
        <f t="shared" ref="B61:J61" si="22">B5</f>
        <v>N-2</v>
      </c>
      <c r="C61" s="152" t="str">
        <f t="shared" si="22"/>
        <v>N-1</v>
      </c>
      <c r="D61" s="152" t="str">
        <f t="shared" si="22"/>
        <v>N</v>
      </c>
      <c r="E61" s="153">
        <f t="shared" si="22"/>
        <v>1</v>
      </c>
      <c r="F61" s="153">
        <f t="shared" si="22"/>
        <v>2</v>
      </c>
      <c r="G61" s="153">
        <f t="shared" si="22"/>
        <v>3</v>
      </c>
      <c r="H61" s="153">
        <f t="shared" si="22"/>
        <v>4</v>
      </c>
      <c r="I61" s="153">
        <f t="shared" si="22"/>
        <v>5</v>
      </c>
      <c r="J61" s="153">
        <f t="shared" si="22"/>
        <v>6</v>
      </c>
      <c r="K61" s="153">
        <v>7</v>
      </c>
    </row>
    <row r="62" spans="1:11" x14ac:dyDescent="0.3">
      <c r="A62" s="16" t="s">
        <v>363</v>
      </c>
      <c r="B62" s="67"/>
      <c r="C62" s="67"/>
      <c r="D62" s="67"/>
      <c r="E62" s="67"/>
      <c r="F62" s="67"/>
      <c r="G62" s="67"/>
      <c r="H62" s="67"/>
      <c r="I62" s="67"/>
      <c r="J62" s="67"/>
      <c r="K62" s="67"/>
    </row>
    <row r="63" spans="1:11" x14ac:dyDescent="0.3">
      <c r="A63" s="16" t="s">
        <v>504</v>
      </c>
      <c r="B63" s="292" t="str">
        <f t="shared" ref="B63:K63" si="23">IFERROR(B6/B62,"0")</f>
        <v>0</v>
      </c>
      <c r="C63" s="292" t="str">
        <f t="shared" si="23"/>
        <v>0</v>
      </c>
      <c r="D63" s="292" t="str">
        <f t="shared" si="23"/>
        <v>0</v>
      </c>
      <c r="E63" s="292" t="str">
        <f t="shared" si="23"/>
        <v>0</v>
      </c>
      <c r="F63" s="292" t="str">
        <f t="shared" si="23"/>
        <v>0</v>
      </c>
      <c r="G63" s="292" t="str">
        <f t="shared" si="23"/>
        <v>0</v>
      </c>
      <c r="H63" s="292" t="str">
        <f t="shared" si="23"/>
        <v>0</v>
      </c>
      <c r="I63" s="292" t="str">
        <f t="shared" si="23"/>
        <v>0</v>
      </c>
      <c r="J63" s="292" t="str">
        <f t="shared" si="23"/>
        <v>0</v>
      </c>
      <c r="K63" s="292" t="str">
        <f t="shared" si="23"/>
        <v>0</v>
      </c>
    </row>
  </sheetData>
  <sheetProtection algorithmName="SHA-512" hashValue="1scLOl1crEA30RJ5xc1n3Z3e3m/gwgiYt/dRs3edib+PuiccCO1i6/H8w7gy4/18kH5794F5T5NMEGnpivMZWQ==" saltValue="4scY9VSF4XjpNtSWr9IPcw==" spinCount="100000" sheet="1" objects="1" scenarios="1"/>
  <mergeCells count="2">
    <mergeCell ref="A3:K3"/>
    <mergeCell ref="A1:K1"/>
  </mergeCells>
  <pageMargins left="0.2" right="0.2" top="0.25" bottom="0.2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5"/>
  <dimension ref="A1:H40"/>
  <sheetViews>
    <sheetView topLeftCell="A10" zoomScaleNormal="100" workbookViewId="0">
      <selection activeCell="F19" sqref="F19"/>
    </sheetView>
  </sheetViews>
  <sheetFormatPr defaultColWidth="12" defaultRowHeight="12" x14ac:dyDescent="0.3"/>
  <cols>
    <col min="1" max="1" width="4.88671875" style="74" customWidth="1"/>
    <col min="2" max="3" width="12" style="74"/>
    <col min="4" max="4" width="34.33203125" style="74" customWidth="1"/>
    <col min="5" max="5" width="15.88671875" style="74" customWidth="1"/>
    <col min="6" max="6" width="15.109375" style="74" customWidth="1"/>
    <col min="7" max="16384" width="12" style="74"/>
  </cols>
  <sheetData>
    <row r="1" spans="1:8" x14ac:dyDescent="0.3">
      <c r="A1" s="417" t="s">
        <v>366</v>
      </c>
      <c r="B1" s="417"/>
      <c r="C1" s="417"/>
      <c r="D1" s="417"/>
      <c r="E1" s="417"/>
      <c r="F1" s="417"/>
    </row>
    <row r="2" spans="1:8" x14ac:dyDescent="0.3">
      <c r="A2" s="154"/>
      <c r="B2" s="154"/>
      <c r="C2" s="154"/>
      <c r="D2" s="154"/>
      <c r="E2" s="154"/>
      <c r="F2" s="154"/>
    </row>
    <row r="3" spans="1:8" x14ac:dyDescent="0.3">
      <c r="A3" s="418" t="s">
        <v>259</v>
      </c>
      <c r="B3" s="418"/>
      <c r="C3" s="418"/>
      <c r="D3" s="418"/>
      <c r="E3" s="418"/>
      <c r="F3" s="418"/>
    </row>
    <row r="4" spans="1:8" x14ac:dyDescent="0.3">
      <c r="A4" s="75"/>
      <c r="B4" s="75"/>
      <c r="C4" s="75"/>
      <c r="D4" s="75"/>
      <c r="E4" s="75"/>
      <c r="F4" s="75"/>
    </row>
    <row r="5" spans="1:8" ht="15" customHeight="1" x14ac:dyDescent="0.3">
      <c r="A5" s="419" t="s">
        <v>149</v>
      </c>
      <c r="B5" s="419"/>
      <c r="C5" s="419"/>
      <c r="D5" s="419"/>
      <c r="E5" s="419"/>
      <c r="F5" s="419"/>
    </row>
    <row r="6" spans="1:8" ht="30" customHeight="1" x14ac:dyDescent="0.3">
      <c r="A6" s="419" t="s">
        <v>513</v>
      </c>
      <c r="B6" s="419"/>
      <c r="C6" s="419"/>
      <c r="D6" s="419"/>
      <c r="E6" s="419"/>
      <c r="F6" s="419"/>
    </row>
    <row r="7" spans="1:8" ht="13.95" customHeight="1" x14ac:dyDescent="0.3">
      <c r="A7" s="419" t="s">
        <v>633</v>
      </c>
      <c r="B7" s="419"/>
      <c r="C7" s="419"/>
      <c r="D7" s="419"/>
      <c r="E7" s="419"/>
      <c r="F7" s="419"/>
    </row>
    <row r="8" spans="1:8" ht="15" customHeight="1" x14ac:dyDescent="0.3">
      <c r="A8" s="420" t="s">
        <v>367</v>
      </c>
      <c r="B8" s="420"/>
      <c r="C8" s="420"/>
      <c r="D8" s="420"/>
      <c r="E8" s="420"/>
      <c r="F8" s="420"/>
    </row>
    <row r="10" spans="1:8" ht="31.2" customHeight="1" x14ac:dyDescent="0.3">
      <c r="A10" s="76" t="s">
        <v>136</v>
      </c>
      <c r="B10" s="421" t="s">
        <v>260</v>
      </c>
      <c r="C10" s="421"/>
      <c r="D10" s="421"/>
      <c r="E10" s="421"/>
      <c r="F10" s="422"/>
    </row>
    <row r="11" spans="1:8" ht="57.6" customHeight="1" x14ac:dyDescent="0.3">
      <c r="A11" s="76" t="s">
        <v>258</v>
      </c>
      <c r="B11" s="421" t="s">
        <v>647</v>
      </c>
      <c r="C11" s="421"/>
      <c r="D11" s="421"/>
      <c r="E11" s="421"/>
      <c r="F11" s="422"/>
      <c r="H11" s="340"/>
    </row>
    <row r="12" spans="1:8" ht="15" customHeight="1" x14ac:dyDescent="0.3">
      <c r="A12" s="77"/>
      <c r="B12" s="419" t="s">
        <v>634</v>
      </c>
      <c r="C12" s="419"/>
      <c r="D12" s="419"/>
      <c r="E12" s="419"/>
      <c r="F12" s="423"/>
    </row>
    <row r="13" spans="1:8" x14ac:dyDescent="0.3">
      <c r="A13" s="77"/>
      <c r="B13" s="424" t="s">
        <v>141</v>
      </c>
      <c r="C13" s="424"/>
      <c r="D13" s="424"/>
      <c r="E13" s="424"/>
      <c r="F13" s="339">
        <f>'01-Bilant '!D66</f>
        <v>0</v>
      </c>
    </row>
    <row r="14" spans="1:8" ht="15" customHeight="1" x14ac:dyDescent="0.3">
      <c r="A14" s="77"/>
      <c r="B14" s="424" t="s">
        <v>142</v>
      </c>
      <c r="C14" s="424"/>
      <c r="D14" s="424"/>
      <c r="E14" s="424"/>
      <c r="F14" s="339">
        <f>'01-Bilant '!D69</f>
        <v>0</v>
      </c>
    </row>
    <row r="15" spans="1:8" ht="15" customHeight="1" x14ac:dyDescent="0.3">
      <c r="A15" s="77"/>
      <c r="B15" s="415" t="s">
        <v>143</v>
      </c>
      <c r="C15" s="415"/>
      <c r="D15" s="415"/>
      <c r="E15" s="415"/>
      <c r="F15" s="79">
        <f>F13+F14</f>
        <v>0</v>
      </c>
    </row>
    <row r="16" spans="1:8" ht="27" customHeight="1" thickBot="1" x14ac:dyDescent="0.35">
      <c r="A16" s="77"/>
      <c r="B16" s="415" t="s">
        <v>144</v>
      </c>
      <c r="C16" s="415"/>
      <c r="D16" s="415"/>
      <c r="E16" s="415"/>
      <c r="F16" s="416"/>
    </row>
    <row r="17" spans="1:6" ht="27" customHeight="1" thickTop="1" thickBot="1" x14ac:dyDescent="0.35">
      <c r="A17" s="77"/>
      <c r="B17" s="412" t="str">
        <f>IF(F15&gt;0,"Solicitantul nu se incadreaza in categoria intreprinderilor in dificultate","Se trece la pasul ii)")</f>
        <v>Se trece la pasul ii)</v>
      </c>
      <c r="C17" s="413"/>
      <c r="D17" s="413"/>
      <c r="E17" s="413"/>
      <c r="F17" s="414"/>
    </row>
    <row r="18" spans="1:6" ht="50.4" customHeight="1" thickTop="1" x14ac:dyDescent="0.3">
      <c r="A18" s="77"/>
      <c r="B18" s="435" t="s">
        <v>645</v>
      </c>
      <c r="C18" s="435"/>
      <c r="D18" s="435"/>
      <c r="E18" s="435"/>
      <c r="F18" s="436"/>
    </row>
    <row r="19" spans="1:6" ht="15" customHeight="1" x14ac:dyDescent="0.3">
      <c r="A19" s="77"/>
      <c r="B19" s="424" t="s">
        <v>145</v>
      </c>
      <c r="C19" s="424"/>
      <c r="D19" s="424"/>
      <c r="E19" s="424"/>
      <c r="F19" s="80">
        <f>'01-Bilant '!D52-'01-Bilant '!D54</f>
        <v>0</v>
      </c>
    </row>
    <row r="20" spans="1:6" ht="15" customHeight="1" x14ac:dyDescent="0.3">
      <c r="A20" s="77"/>
      <c r="B20" s="424" t="s">
        <v>146</v>
      </c>
      <c r="C20" s="424"/>
      <c r="D20" s="424"/>
      <c r="E20" s="424"/>
      <c r="F20" s="80">
        <f>'01-Bilant '!D58</f>
        <v>0</v>
      </c>
    </row>
    <row r="21" spans="1:6" ht="15" customHeight="1" x14ac:dyDescent="0.3">
      <c r="A21" s="77"/>
      <c r="B21" s="424" t="s">
        <v>147</v>
      </c>
      <c r="C21" s="424"/>
      <c r="D21" s="424"/>
      <c r="E21" s="424"/>
      <c r="F21" s="80">
        <f>'01-Bilant '!D59</f>
        <v>0</v>
      </c>
    </row>
    <row r="22" spans="1:6" ht="15" customHeight="1" x14ac:dyDescent="0.3">
      <c r="A22" s="77"/>
      <c r="B22" s="424" t="s">
        <v>148</v>
      </c>
      <c r="C22" s="424"/>
      <c r="D22" s="424"/>
      <c r="E22" s="424"/>
      <c r="F22" s="80">
        <f>'01-Bilant '!D62</f>
        <v>0</v>
      </c>
    </row>
    <row r="23" spans="1:6" ht="15" customHeight="1" x14ac:dyDescent="0.3">
      <c r="A23" s="77"/>
      <c r="B23" s="424" t="s">
        <v>632</v>
      </c>
      <c r="C23" s="424"/>
      <c r="D23" s="424"/>
      <c r="E23" s="424"/>
      <c r="F23" s="80">
        <f>'01-Bilant '!D64-'01-Bilant '!D63-'01-Bilant '!D65-'01-Bilant '!D72</f>
        <v>0</v>
      </c>
    </row>
    <row r="24" spans="1:6" x14ac:dyDescent="0.3">
      <c r="A24" s="77"/>
      <c r="B24" s="434" t="s">
        <v>241</v>
      </c>
      <c r="C24" s="434"/>
      <c r="D24" s="434"/>
      <c r="E24" s="434"/>
      <c r="F24" s="81">
        <f>F15+SUM(F21:F23)</f>
        <v>0</v>
      </c>
    </row>
    <row r="25" spans="1:6" ht="36" customHeight="1" x14ac:dyDescent="0.3">
      <c r="A25" s="77"/>
      <c r="B25" s="427" t="s">
        <v>646</v>
      </c>
      <c r="C25" s="427"/>
      <c r="D25" s="427"/>
      <c r="E25" s="427"/>
      <c r="F25" s="428"/>
    </row>
    <row r="26" spans="1:6" ht="15" customHeight="1" x14ac:dyDescent="0.3">
      <c r="A26" s="82"/>
      <c r="B26" s="75" t="s">
        <v>150</v>
      </c>
      <c r="C26" s="429" t="str">
        <f>CONCATENATE("Solicitantul ",IF(F15&gt;=0,"nu ",IF(F24&gt;=0,"nu ", IF(ABS(F24)&gt;SUM(F19+F20)/2,"","nu "))),"se încadrează în categoria întreprinderilor în dificultate")</f>
        <v>Solicitantul nu se încadrează în categoria întreprinderilor în dificultate</v>
      </c>
      <c r="D26" s="429"/>
      <c r="E26" s="429"/>
      <c r="F26" s="430"/>
    </row>
    <row r="27" spans="1:6" ht="15" customHeight="1" x14ac:dyDescent="0.3">
      <c r="A27" s="82"/>
      <c r="F27" s="83"/>
    </row>
    <row r="28" spans="1:6" ht="67.5" hidden="1" customHeight="1" x14ac:dyDescent="0.3">
      <c r="A28" s="76" t="s">
        <v>249</v>
      </c>
      <c r="B28" s="431" t="s">
        <v>311</v>
      </c>
      <c r="C28" s="431"/>
      <c r="D28" s="431"/>
      <c r="E28" s="84" t="s">
        <v>0</v>
      </c>
      <c r="F28" s="85" t="s">
        <v>1</v>
      </c>
    </row>
    <row r="29" spans="1:6" ht="12" hidden="1" customHeight="1" x14ac:dyDescent="0.3">
      <c r="A29" s="77" t="s">
        <v>250</v>
      </c>
      <c r="B29" s="420" t="s">
        <v>251</v>
      </c>
      <c r="C29" s="420"/>
      <c r="D29" s="420"/>
      <c r="E29" s="86" t="e">
        <f>E30/E31</f>
        <v>#DIV/0!</v>
      </c>
      <c r="F29" s="87" t="e">
        <f>F30/F31</f>
        <v>#DIV/0!</v>
      </c>
    </row>
    <row r="30" spans="1:6" ht="27.75" hidden="1" customHeight="1" x14ac:dyDescent="0.3">
      <c r="A30" s="77"/>
      <c r="B30" s="419" t="s">
        <v>252</v>
      </c>
      <c r="C30" s="419"/>
      <c r="D30" s="419"/>
      <c r="E30" s="88">
        <v>0</v>
      </c>
      <c r="F30" s="78">
        <v>0</v>
      </c>
    </row>
    <row r="31" spans="1:6" ht="12" hidden="1" customHeight="1" x14ac:dyDescent="0.3">
      <c r="A31" s="77"/>
      <c r="B31" s="419" t="s">
        <v>253</v>
      </c>
      <c r="C31" s="419"/>
      <c r="D31" s="419"/>
      <c r="E31" s="88">
        <v>0</v>
      </c>
      <c r="F31" s="78">
        <v>0</v>
      </c>
    </row>
    <row r="32" spans="1:6" ht="12" hidden="1" customHeight="1" x14ac:dyDescent="0.3">
      <c r="A32" s="89" t="s">
        <v>254</v>
      </c>
      <c r="B32" s="432" t="s">
        <v>255</v>
      </c>
      <c r="C32" s="432"/>
      <c r="D32" s="432"/>
      <c r="E32" s="90" t="e">
        <f>E33/E34</f>
        <v>#DIV/0!</v>
      </c>
      <c r="F32" s="91" t="e">
        <f>F33/F34</f>
        <v>#DIV/0!</v>
      </c>
    </row>
    <row r="33" spans="1:6" ht="28.5" hidden="1" customHeight="1" x14ac:dyDescent="0.3">
      <c r="A33" s="82"/>
      <c r="B33" s="433" t="s">
        <v>256</v>
      </c>
      <c r="C33" s="433"/>
      <c r="D33" s="433"/>
      <c r="E33" s="88">
        <v>0</v>
      </c>
      <c r="F33" s="78">
        <v>0</v>
      </c>
    </row>
    <row r="34" spans="1:6" hidden="1" x14ac:dyDescent="0.3">
      <c r="A34" s="82"/>
      <c r="B34" s="433" t="s">
        <v>257</v>
      </c>
      <c r="C34" s="433"/>
      <c r="D34" s="433"/>
      <c r="E34" s="88">
        <v>0</v>
      </c>
      <c r="F34" s="78">
        <v>0</v>
      </c>
    </row>
    <row r="35" spans="1:6" x14ac:dyDescent="0.3">
      <c r="A35" s="82"/>
      <c r="B35" s="92"/>
      <c r="C35" s="92"/>
      <c r="D35" s="92"/>
      <c r="E35" s="92"/>
      <c r="F35" s="93"/>
    </row>
    <row r="36" spans="1:6" ht="26.25" customHeight="1" x14ac:dyDescent="0.3">
      <c r="A36" s="155" t="s">
        <v>137</v>
      </c>
      <c r="B36" s="425" t="s">
        <v>140</v>
      </c>
      <c r="C36" s="425"/>
      <c r="D36" s="425"/>
      <c r="E36" s="425"/>
      <c r="F36" s="426"/>
    </row>
    <row r="37" spans="1:6" ht="27.6" customHeight="1" x14ac:dyDescent="0.3">
      <c r="A37" s="155" t="s">
        <v>138</v>
      </c>
      <c r="B37" s="425" t="s">
        <v>139</v>
      </c>
      <c r="C37" s="425"/>
      <c r="D37" s="425"/>
      <c r="E37" s="425"/>
      <c r="F37" s="426"/>
    </row>
    <row r="40" spans="1:6" ht="39" customHeight="1" x14ac:dyDescent="0.3">
      <c r="A40" s="419" t="s">
        <v>234</v>
      </c>
      <c r="B40" s="419"/>
      <c r="C40" s="419"/>
      <c r="D40" s="419"/>
      <c r="E40" s="419"/>
      <c r="F40" s="419"/>
    </row>
  </sheetData>
  <sheetProtection algorithmName="SHA-512" hashValue="FO6rHLoC/xuI8eDN833M+FRXZXv6QZyfDiniWpty8AGdCH27rrwhgxtZsmVEOrB+Q13clJcK3NvgB+SELRMzVw==" saltValue="C4yBadFfDYQsHuCkwKtkaA==" spinCount="100000" sheet="1" objects="1" scenarios="1"/>
  <mergeCells count="33">
    <mergeCell ref="B24:E24"/>
    <mergeCell ref="B23:E23"/>
    <mergeCell ref="B18:F18"/>
    <mergeCell ref="B19:E19"/>
    <mergeCell ref="B20:E20"/>
    <mergeCell ref="B21:E21"/>
    <mergeCell ref="B22:E22"/>
    <mergeCell ref="B37:F37"/>
    <mergeCell ref="A40:F40"/>
    <mergeCell ref="B25:F25"/>
    <mergeCell ref="C26:F26"/>
    <mergeCell ref="B28:D28"/>
    <mergeCell ref="B29:D29"/>
    <mergeCell ref="B30:D30"/>
    <mergeCell ref="B31:D31"/>
    <mergeCell ref="B32:D32"/>
    <mergeCell ref="B33:D33"/>
    <mergeCell ref="B34:D34"/>
    <mergeCell ref="B36:F36"/>
    <mergeCell ref="B17:F17"/>
    <mergeCell ref="B16:F16"/>
    <mergeCell ref="A1:F1"/>
    <mergeCell ref="A3:F3"/>
    <mergeCell ref="A5:F5"/>
    <mergeCell ref="A6:F6"/>
    <mergeCell ref="A8:F8"/>
    <mergeCell ref="B10:F10"/>
    <mergeCell ref="B11:F11"/>
    <mergeCell ref="B12:F12"/>
    <mergeCell ref="B13:E13"/>
    <mergeCell ref="B14:E14"/>
    <mergeCell ref="B15:E15"/>
    <mergeCell ref="A7:F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6"/>
  <dimension ref="A1:E45"/>
  <sheetViews>
    <sheetView zoomScale="70" zoomScaleNormal="70" workbookViewId="0">
      <selection activeCell="J14" sqref="J14"/>
    </sheetView>
  </sheetViews>
  <sheetFormatPr defaultColWidth="8.88671875" defaultRowHeight="12" x14ac:dyDescent="0.25"/>
  <cols>
    <col min="1" max="1" width="5.44140625" style="156" bestFit="1" customWidth="1"/>
    <col min="2" max="2" width="26.6640625" style="165" customWidth="1"/>
    <col min="3" max="3" width="33.44140625" style="165" customWidth="1"/>
    <col min="4" max="4" width="32.88671875" style="156" customWidth="1"/>
    <col min="5" max="5" width="42.5546875" style="156" customWidth="1"/>
    <col min="6" max="16384" width="8.88671875" style="156"/>
  </cols>
  <sheetData>
    <row r="1" spans="1:5" ht="12.6" thickBot="1" x14ac:dyDescent="0.3">
      <c r="A1" s="437" t="s">
        <v>368</v>
      </c>
      <c r="B1" s="437"/>
      <c r="C1" s="437"/>
      <c r="D1" s="437"/>
      <c r="E1" s="437"/>
    </row>
    <row r="2" spans="1:5" ht="34.200000000000003" customHeight="1" thickBot="1" x14ac:dyDescent="0.3">
      <c r="A2" s="157" t="s">
        <v>261</v>
      </c>
      <c r="B2" s="158" t="s">
        <v>369</v>
      </c>
      <c r="C2" s="158" t="s">
        <v>370</v>
      </c>
      <c r="D2" s="159" t="s">
        <v>371</v>
      </c>
      <c r="E2" s="160" t="s">
        <v>372</v>
      </c>
    </row>
    <row r="3" spans="1:5" ht="28.95" customHeight="1" thickBot="1" x14ac:dyDescent="0.3">
      <c r="A3" s="161">
        <v>1</v>
      </c>
      <c r="B3" s="162" t="s">
        <v>373</v>
      </c>
      <c r="C3" s="162" t="s">
        <v>374</v>
      </c>
      <c r="D3" s="163" t="s">
        <v>375</v>
      </c>
      <c r="E3" s="163" t="s">
        <v>376</v>
      </c>
    </row>
    <row r="4" spans="1:5" ht="30.6" customHeight="1" thickBot="1" x14ac:dyDescent="0.3">
      <c r="A4" s="161">
        <v>2</v>
      </c>
      <c r="B4" s="162" t="s">
        <v>377</v>
      </c>
      <c r="C4" s="162" t="s">
        <v>378</v>
      </c>
      <c r="D4" s="163" t="s">
        <v>375</v>
      </c>
      <c r="E4" s="163" t="s">
        <v>379</v>
      </c>
    </row>
    <row r="5" spans="1:5" ht="33" customHeight="1" thickBot="1" x14ac:dyDescent="0.3">
      <c r="A5" s="161">
        <v>3</v>
      </c>
      <c r="B5" s="162" t="s">
        <v>377</v>
      </c>
      <c r="C5" s="162" t="s">
        <v>380</v>
      </c>
      <c r="D5" s="163" t="s">
        <v>375</v>
      </c>
      <c r="E5" s="163" t="s">
        <v>381</v>
      </c>
    </row>
    <row r="6" spans="1:5" ht="34.200000000000003" customHeight="1" thickBot="1" x14ac:dyDescent="0.3">
      <c r="A6" s="161">
        <v>4</v>
      </c>
      <c r="B6" s="162" t="s">
        <v>377</v>
      </c>
      <c r="C6" s="162" t="s">
        <v>382</v>
      </c>
      <c r="D6" s="163" t="s">
        <v>375</v>
      </c>
      <c r="E6" s="163" t="s">
        <v>383</v>
      </c>
    </row>
    <row r="7" spans="1:5" ht="41.4" customHeight="1" thickBot="1" x14ac:dyDescent="0.3">
      <c r="A7" s="161">
        <v>5</v>
      </c>
      <c r="B7" s="162" t="s">
        <v>690</v>
      </c>
      <c r="C7" s="162" t="s">
        <v>715</v>
      </c>
      <c r="D7" s="163" t="s">
        <v>384</v>
      </c>
      <c r="E7" s="163" t="s">
        <v>716</v>
      </c>
    </row>
    <row r="8" spans="1:5" ht="27" customHeight="1" thickBot="1" x14ac:dyDescent="0.3">
      <c r="A8" s="161">
        <v>6</v>
      </c>
      <c r="B8" s="162" t="s">
        <v>309</v>
      </c>
      <c r="C8" s="162" t="s">
        <v>385</v>
      </c>
      <c r="D8" s="163" t="s">
        <v>386</v>
      </c>
      <c r="E8" s="163" t="s">
        <v>387</v>
      </c>
    </row>
    <row r="9" spans="1:5" ht="24" customHeight="1" thickBot="1" x14ac:dyDescent="0.3">
      <c r="A9" s="161">
        <v>7</v>
      </c>
      <c r="B9" s="162" t="s">
        <v>309</v>
      </c>
      <c r="C9" s="162" t="s">
        <v>388</v>
      </c>
      <c r="D9" s="163" t="s">
        <v>386</v>
      </c>
      <c r="E9" s="163" t="s">
        <v>389</v>
      </c>
    </row>
    <row r="10" spans="1:5" ht="24.6" thickBot="1" x14ac:dyDescent="0.3">
      <c r="A10" s="161">
        <v>8</v>
      </c>
      <c r="B10" s="162" t="s">
        <v>309</v>
      </c>
      <c r="C10" s="162" t="s">
        <v>390</v>
      </c>
      <c r="D10" s="163" t="s">
        <v>386</v>
      </c>
      <c r="E10" s="163" t="s">
        <v>391</v>
      </c>
    </row>
    <row r="11" spans="1:5" ht="30.6" customHeight="1" thickBot="1" x14ac:dyDescent="0.3">
      <c r="A11" s="161">
        <v>9</v>
      </c>
      <c r="B11" s="162" t="s">
        <v>309</v>
      </c>
      <c r="C11" s="162" t="s">
        <v>392</v>
      </c>
      <c r="D11" s="163" t="s">
        <v>386</v>
      </c>
      <c r="E11" s="163" t="s">
        <v>393</v>
      </c>
    </row>
    <row r="12" spans="1:5" ht="27" customHeight="1" thickBot="1" x14ac:dyDescent="0.3">
      <c r="A12" s="161">
        <v>10</v>
      </c>
      <c r="B12" s="162" t="s">
        <v>309</v>
      </c>
      <c r="C12" s="162" t="s">
        <v>394</v>
      </c>
      <c r="D12" s="163" t="s">
        <v>386</v>
      </c>
      <c r="E12" s="163" t="s">
        <v>395</v>
      </c>
    </row>
    <row r="13" spans="1:5" ht="47.4" customHeight="1" thickBot="1" x14ac:dyDescent="0.3">
      <c r="A13" s="161">
        <v>11</v>
      </c>
      <c r="B13" s="162" t="s">
        <v>309</v>
      </c>
      <c r="C13" s="162" t="s">
        <v>717</v>
      </c>
      <c r="D13" s="163" t="s">
        <v>386</v>
      </c>
      <c r="E13" s="163" t="s">
        <v>718</v>
      </c>
    </row>
    <row r="14" spans="1:5" ht="24.6" customHeight="1" thickBot="1" x14ac:dyDescent="0.3">
      <c r="A14" s="161">
        <v>12</v>
      </c>
      <c r="B14" s="162" t="s">
        <v>309</v>
      </c>
      <c r="C14" s="162" t="s">
        <v>396</v>
      </c>
      <c r="D14" s="163" t="s">
        <v>386</v>
      </c>
      <c r="E14" s="163" t="s">
        <v>397</v>
      </c>
    </row>
    <row r="15" spans="1:5" ht="24" customHeight="1" thickBot="1" x14ac:dyDescent="0.3">
      <c r="A15" s="161">
        <v>13</v>
      </c>
      <c r="B15" s="162" t="s">
        <v>309</v>
      </c>
      <c r="C15" s="162" t="s">
        <v>398</v>
      </c>
      <c r="D15" s="163" t="s">
        <v>386</v>
      </c>
      <c r="E15" s="163" t="s">
        <v>399</v>
      </c>
    </row>
    <row r="16" spans="1:5" ht="26.4" customHeight="1" thickBot="1" x14ac:dyDescent="0.3">
      <c r="A16" s="438">
        <v>14</v>
      </c>
      <c r="B16" s="440" t="s">
        <v>309</v>
      </c>
      <c r="C16" s="162" t="s">
        <v>400</v>
      </c>
      <c r="D16" s="438" t="s">
        <v>386</v>
      </c>
      <c r="E16" s="164" t="s">
        <v>401</v>
      </c>
    </row>
    <row r="17" spans="1:5" ht="12.6" thickBot="1" x14ac:dyDescent="0.3">
      <c r="A17" s="439"/>
      <c r="B17" s="441"/>
      <c r="C17" s="162"/>
      <c r="D17" s="439"/>
      <c r="E17" s="163" t="s">
        <v>402</v>
      </c>
    </row>
    <row r="18" spans="1:5" ht="39" customHeight="1" thickBot="1" x14ac:dyDescent="0.3">
      <c r="A18" s="161">
        <v>15</v>
      </c>
      <c r="B18" s="162" t="s">
        <v>309</v>
      </c>
      <c r="C18" s="162" t="s">
        <v>403</v>
      </c>
      <c r="D18" s="163" t="s">
        <v>386</v>
      </c>
      <c r="E18" s="163" t="s">
        <v>404</v>
      </c>
    </row>
    <row r="19" spans="1:5" ht="32.4" customHeight="1" thickBot="1" x14ac:dyDescent="0.3">
      <c r="A19" s="161">
        <v>16</v>
      </c>
      <c r="B19" s="162" t="s">
        <v>309</v>
      </c>
      <c r="C19" s="162" t="s">
        <v>405</v>
      </c>
      <c r="D19" s="163" t="s">
        <v>386</v>
      </c>
      <c r="E19" s="163" t="s">
        <v>406</v>
      </c>
    </row>
    <row r="20" spans="1:5" ht="26.4" customHeight="1" thickBot="1" x14ac:dyDescent="0.3">
      <c r="A20" s="161">
        <v>17</v>
      </c>
      <c r="B20" s="162" t="s">
        <v>309</v>
      </c>
      <c r="C20" s="162" t="s">
        <v>407</v>
      </c>
      <c r="D20" s="163" t="s">
        <v>386</v>
      </c>
      <c r="E20" s="163" t="s">
        <v>408</v>
      </c>
    </row>
    <row r="21" spans="1:5" ht="27.6" customHeight="1" thickBot="1" x14ac:dyDescent="0.3">
      <c r="A21" s="161">
        <v>18</v>
      </c>
      <c r="B21" s="162" t="s">
        <v>309</v>
      </c>
      <c r="C21" s="162" t="s">
        <v>409</v>
      </c>
      <c r="D21" s="163" t="s">
        <v>386</v>
      </c>
      <c r="E21" s="163" t="s">
        <v>410</v>
      </c>
    </row>
    <row r="22" spans="1:5" ht="42" customHeight="1" thickBot="1" x14ac:dyDescent="0.3">
      <c r="A22" s="161">
        <v>19</v>
      </c>
      <c r="B22" s="162" t="s">
        <v>309</v>
      </c>
      <c r="C22" s="162" t="s">
        <v>411</v>
      </c>
      <c r="D22" s="163" t="s">
        <v>386</v>
      </c>
      <c r="E22" s="163" t="s">
        <v>412</v>
      </c>
    </row>
    <row r="23" spans="1:5" ht="31.2" customHeight="1" thickBot="1" x14ac:dyDescent="0.3">
      <c r="A23" s="161">
        <v>20</v>
      </c>
      <c r="B23" s="162" t="s">
        <v>309</v>
      </c>
      <c r="C23" s="162" t="s">
        <v>271</v>
      </c>
      <c r="D23" s="163" t="s">
        <v>386</v>
      </c>
      <c r="E23" s="163" t="s">
        <v>413</v>
      </c>
    </row>
    <row r="24" spans="1:5" ht="45" customHeight="1" thickBot="1" x14ac:dyDescent="0.3">
      <c r="A24" s="161">
        <v>21</v>
      </c>
      <c r="B24" s="162" t="s">
        <v>309</v>
      </c>
      <c r="C24" s="162" t="s">
        <v>414</v>
      </c>
      <c r="D24" s="163" t="s">
        <v>386</v>
      </c>
      <c r="E24" s="163" t="s">
        <v>415</v>
      </c>
    </row>
    <row r="25" spans="1:5" ht="69" customHeight="1" thickBot="1" x14ac:dyDescent="0.3">
      <c r="A25" s="161">
        <v>22</v>
      </c>
      <c r="B25" s="162" t="s">
        <v>309</v>
      </c>
      <c r="C25" s="162" t="s">
        <v>414</v>
      </c>
      <c r="D25" s="163" t="s">
        <v>386</v>
      </c>
      <c r="E25" s="163" t="s">
        <v>416</v>
      </c>
    </row>
    <row r="26" spans="1:5" ht="25.2" customHeight="1" thickBot="1" x14ac:dyDescent="0.3">
      <c r="A26" s="161">
        <v>23</v>
      </c>
      <c r="B26" s="162" t="s">
        <v>309</v>
      </c>
      <c r="C26" s="162" t="s">
        <v>417</v>
      </c>
      <c r="D26" s="163" t="s">
        <v>386</v>
      </c>
      <c r="E26" s="163" t="s">
        <v>418</v>
      </c>
    </row>
    <row r="27" spans="1:5" ht="22.95" customHeight="1" thickBot="1" x14ac:dyDescent="0.3">
      <c r="A27" s="161">
        <v>24</v>
      </c>
      <c r="B27" s="162" t="s">
        <v>377</v>
      </c>
      <c r="C27" s="162" t="s">
        <v>419</v>
      </c>
      <c r="D27" s="163" t="s">
        <v>420</v>
      </c>
      <c r="E27" s="163" t="s">
        <v>421</v>
      </c>
    </row>
    <row r="28" spans="1:5" ht="21" customHeight="1" thickBot="1" x14ac:dyDescent="0.3">
      <c r="A28" s="161">
        <v>25</v>
      </c>
      <c r="B28" s="162" t="s">
        <v>377</v>
      </c>
      <c r="C28" s="162" t="s">
        <v>422</v>
      </c>
      <c r="D28" s="163" t="s">
        <v>420</v>
      </c>
      <c r="E28" s="163" t="s">
        <v>421</v>
      </c>
    </row>
    <row r="29" spans="1:5" ht="39" customHeight="1" thickBot="1" x14ac:dyDescent="0.3">
      <c r="A29" s="161">
        <v>26</v>
      </c>
      <c r="B29" s="162" t="s">
        <v>377</v>
      </c>
      <c r="C29" s="162" t="s">
        <v>423</v>
      </c>
      <c r="D29" s="163" t="s">
        <v>420</v>
      </c>
      <c r="E29" s="163" t="s">
        <v>421</v>
      </c>
    </row>
    <row r="30" spans="1:5" ht="28.95" customHeight="1" thickBot="1" x14ac:dyDescent="0.3">
      <c r="A30" s="161">
        <v>27</v>
      </c>
      <c r="B30" s="162" t="s">
        <v>377</v>
      </c>
      <c r="C30" s="162" t="s">
        <v>424</v>
      </c>
      <c r="D30" s="163" t="s">
        <v>420</v>
      </c>
      <c r="E30" s="163" t="s">
        <v>425</v>
      </c>
    </row>
    <row r="31" spans="1:5" ht="35.4" customHeight="1" thickBot="1" x14ac:dyDescent="0.3">
      <c r="A31" s="161">
        <v>28</v>
      </c>
      <c r="B31" s="162" t="s">
        <v>377</v>
      </c>
      <c r="C31" s="162" t="s">
        <v>426</v>
      </c>
      <c r="D31" s="163" t="s">
        <v>420</v>
      </c>
      <c r="E31" s="163" t="s">
        <v>427</v>
      </c>
    </row>
    <row r="32" spans="1:5" ht="49.2" customHeight="1" thickBot="1" x14ac:dyDescent="0.3">
      <c r="A32" s="161">
        <v>29</v>
      </c>
      <c r="B32" s="162" t="s">
        <v>710</v>
      </c>
      <c r="C32" s="162" t="s">
        <v>711</v>
      </c>
      <c r="D32" s="163" t="s">
        <v>420</v>
      </c>
      <c r="E32" s="163" t="s">
        <v>712</v>
      </c>
    </row>
    <row r="33" spans="1:5" ht="40.200000000000003" customHeight="1" thickBot="1" x14ac:dyDescent="0.3">
      <c r="A33" s="161">
        <v>30</v>
      </c>
      <c r="B33" s="162" t="s">
        <v>710</v>
      </c>
      <c r="C33" s="162" t="s">
        <v>429</v>
      </c>
      <c r="D33" s="163" t="s">
        <v>420</v>
      </c>
      <c r="E33" s="163" t="s">
        <v>713</v>
      </c>
    </row>
    <row r="34" spans="1:5" ht="33.6" customHeight="1" thickBot="1" x14ac:dyDescent="0.3">
      <c r="A34" s="161">
        <v>31</v>
      </c>
      <c r="B34" s="162" t="s">
        <v>430</v>
      </c>
      <c r="C34" s="162" t="s">
        <v>431</v>
      </c>
      <c r="D34" s="163" t="s">
        <v>420</v>
      </c>
      <c r="E34" s="163" t="s">
        <v>714</v>
      </c>
    </row>
    <row r="35" spans="1:5" ht="25.95" customHeight="1" thickBot="1" x14ac:dyDescent="0.3">
      <c r="A35" s="161">
        <v>32</v>
      </c>
      <c r="B35" s="162" t="s">
        <v>690</v>
      </c>
      <c r="C35" s="162" t="s">
        <v>698</v>
      </c>
      <c r="D35" s="163" t="s">
        <v>432</v>
      </c>
      <c r="E35" s="163" t="s">
        <v>699</v>
      </c>
    </row>
    <row r="36" spans="1:5" ht="25.95" customHeight="1" thickBot="1" x14ac:dyDescent="0.3">
      <c r="A36" s="161">
        <v>33</v>
      </c>
      <c r="B36" s="162" t="s">
        <v>690</v>
      </c>
      <c r="C36" s="162" t="s">
        <v>700</v>
      </c>
      <c r="D36" s="163" t="s">
        <v>432</v>
      </c>
      <c r="E36" s="163" t="s">
        <v>701</v>
      </c>
    </row>
    <row r="37" spans="1:5" ht="27" customHeight="1" thickBot="1" x14ac:dyDescent="0.3">
      <c r="A37" s="161">
        <v>34</v>
      </c>
      <c r="B37" s="162" t="s">
        <v>433</v>
      </c>
      <c r="C37" s="162" t="s">
        <v>702</v>
      </c>
      <c r="D37" s="163" t="s">
        <v>432</v>
      </c>
      <c r="E37" s="163" t="s">
        <v>703</v>
      </c>
    </row>
    <row r="38" spans="1:5" ht="31.2" customHeight="1" thickBot="1" x14ac:dyDescent="0.3">
      <c r="A38" s="161">
        <v>35</v>
      </c>
      <c r="B38" s="162" t="s">
        <v>433</v>
      </c>
      <c r="C38" s="162" t="s">
        <v>704</v>
      </c>
      <c r="D38" s="163" t="s">
        <v>432</v>
      </c>
      <c r="E38" s="163" t="s">
        <v>705</v>
      </c>
    </row>
    <row r="39" spans="1:5" ht="54" customHeight="1" thickBot="1" x14ac:dyDescent="0.3">
      <c r="A39" s="161">
        <v>36</v>
      </c>
      <c r="B39" s="162" t="s">
        <v>433</v>
      </c>
      <c r="C39" s="162" t="s">
        <v>706</v>
      </c>
      <c r="D39" s="163" t="s">
        <v>432</v>
      </c>
      <c r="E39" s="163" t="s">
        <v>707</v>
      </c>
    </row>
    <row r="40" spans="1:5" ht="37.799999999999997" customHeight="1" thickBot="1" x14ac:dyDescent="0.3">
      <c r="A40" s="161">
        <v>37</v>
      </c>
      <c r="B40" s="162" t="s">
        <v>433</v>
      </c>
      <c r="C40" s="162" t="s">
        <v>279</v>
      </c>
      <c r="D40" s="163" t="s">
        <v>432</v>
      </c>
      <c r="E40" s="163" t="s">
        <v>708</v>
      </c>
    </row>
    <row r="41" spans="1:5" ht="33" customHeight="1" thickBot="1" x14ac:dyDescent="0.3">
      <c r="A41" s="161">
        <v>38</v>
      </c>
      <c r="B41" s="162" t="s">
        <v>433</v>
      </c>
      <c r="C41" s="162" t="s">
        <v>502</v>
      </c>
      <c r="D41" s="163" t="s">
        <v>432</v>
      </c>
      <c r="E41" s="163" t="s">
        <v>709</v>
      </c>
    </row>
    <row r="42" spans="1:5" ht="22.2" customHeight="1" thickBot="1" x14ac:dyDescent="0.3">
      <c r="A42" s="161">
        <v>39</v>
      </c>
      <c r="B42" s="162" t="s">
        <v>690</v>
      </c>
      <c r="C42" s="162" t="s">
        <v>695</v>
      </c>
      <c r="D42" s="163" t="s">
        <v>432</v>
      </c>
      <c r="E42" s="163" t="s">
        <v>696</v>
      </c>
    </row>
    <row r="43" spans="1:5" ht="30.6" customHeight="1" thickBot="1" x14ac:dyDescent="0.3">
      <c r="A43" s="161">
        <v>40</v>
      </c>
      <c r="B43" s="162" t="s">
        <v>309</v>
      </c>
      <c r="C43" s="162" t="s">
        <v>496</v>
      </c>
      <c r="D43" s="163" t="s">
        <v>432</v>
      </c>
      <c r="E43" s="163" t="s">
        <v>697</v>
      </c>
    </row>
    <row r="44" spans="1:5" ht="42" customHeight="1" thickBot="1" x14ac:dyDescent="0.3">
      <c r="A44" s="161">
        <v>41</v>
      </c>
      <c r="B44" s="162" t="s">
        <v>690</v>
      </c>
      <c r="C44" s="162" t="s">
        <v>691</v>
      </c>
      <c r="D44" s="163" t="s">
        <v>692</v>
      </c>
      <c r="E44" s="163" t="s">
        <v>693</v>
      </c>
    </row>
    <row r="45" spans="1:5" ht="40.200000000000003" customHeight="1" thickBot="1" x14ac:dyDescent="0.3">
      <c r="A45" s="161">
        <v>42</v>
      </c>
      <c r="B45" s="162" t="s">
        <v>690</v>
      </c>
      <c r="C45" s="162" t="s">
        <v>434</v>
      </c>
      <c r="D45" s="163" t="s">
        <v>692</v>
      </c>
      <c r="E45" s="163" t="s">
        <v>694</v>
      </c>
    </row>
  </sheetData>
  <sheetProtection algorithmName="SHA-512" hashValue="Sdm+ZN0+OSS493lk1/35uXaYsZu08wOA/vgTJM3999vKrK9IniSOaYwDY2iJLlmARxHQ2tLLZTNpHziQESImAw==" saltValue="bSMwcvXryfpaSuyfeO6wSA==" spinCount="100000" sheet="1" objects="1" scenarios="1"/>
  <mergeCells count="4">
    <mergeCell ref="A1:E1"/>
    <mergeCell ref="A16:A17"/>
    <mergeCell ref="B16:B17"/>
    <mergeCell ref="D16:D17"/>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KF112"/>
  <sheetViews>
    <sheetView zoomScale="80" zoomScaleNormal="80" workbookViewId="0">
      <selection activeCell="M84" sqref="M84"/>
    </sheetView>
  </sheetViews>
  <sheetFormatPr defaultColWidth="14.88671875" defaultRowHeight="12" x14ac:dyDescent="0.25"/>
  <cols>
    <col min="1" max="1" width="6.6640625" style="95" customWidth="1"/>
    <col min="2" max="2" width="23" style="107" customWidth="1"/>
    <col min="3" max="3" width="6.109375" style="95" customWidth="1"/>
    <col min="4" max="4" width="7.33203125" style="95" customWidth="1"/>
    <col min="5" max="8" width="14.88671875" style="103"/>
    <col min="9" max="9" width="6.44140625" style="103" customWidth="1"/>
    <col min="10" max="10" width="14.88671875" style="103"/>
    <col min="11" max="11" width="12.88671875" style="103" customWidth="1"/>
    <col min="12" max="12" width="14" style="103" customWidth="1"/>
    <col min="13" max="13" width="26.5546875" style="103" customWidth="1"/>
    <col min="14" max="14" width="14.88671875" style="103"/>
    <col min="15" max="15" width="13.5546875" style="103" customWidth="1"/>
    <col min="16" max="16" width="13.33203125" style="103" customWidth="1"/>
    <col min="17" max="17" width="13.5546875" style="103" customWidth="1"/>
    <col min="18" max="18" width="13.33203125" style="103" customWidth="1"/>
    <col min="19" max="19" width="14.88671875" style="103"/>
    <col min="20" max="20" width="14.88671875" style="96"/>
    <col min="21" max="16384" width="14.88671875" style="95"/>
  </cols>
  <sheetData>
    <row r="1" spans="1:292" x14ac:dyDescent="0.25">
      <c r="A1" s="96" t="s">
        <v>467</v>
      </c>
    </row>
    <row r="3" spans="1:292" s="167" customFormat="1" ht="13.95" customHeight="1" x14ac:dyDescent="0.25">
      <c r="A3" s="445" t="s">
        <v>435</v>
      </c>
      <c r="B3" s="445" t="s">
        <v>262</v>
      </c>
      <c r="C3" s="445" t="s">
        <v>263</v>
      </c>
      <c r="D3" s="445" t="s">
        <v>264</v>
      </c>
      <c r="E3" s="442" t="s">
        <v>281</v>
      </c>
      <c r="F3" s="443" t="s">
        <v>282</v>
      </c>
      <c r="G3" s="442" t="s">
        <v>284</v>
      </c>
      <c r="H3" s="442" t="s">
        <v>283</v>
      </c>
      <c r="I3" s="443" t="s">
        <v>317</v>
      </c>
      <c r="J3" s="442" t="s">
        <v>516</v>
      </c>
      <c r="K3" s="442" t="s">
        <v>284</v>
      </c>
      <c r="L3" s="442" t="s">
        <v>517</v>
      </c>
      <c r="M3" s="166"/>
      <c r="N3" s="446" t="s">
        <v>60</v>
      </c>
      <c r="O3" s="446"/>
      <c r="P3" s="446" t="s">
        <v>167</v>
      </c>
      <c r="Q3" s="446" t="s">
        <v>61</v>
      </c>
      <c r="R3" s="446"/>
      <c r="S3" s="446" t="s">
        <v>168</v>
      </c>
      <c r="T3" s="446" t="str">
        <f>L3</f>
        <v>Valoare totala       (cu T.V.A)</v>
      </c>
    </row>
    <row r="4" spans="1:292" s="168" customFormat="1" ht="75" customHeight="1" x14ac:dyDescent="0.25">
      <c r="A4" s="445"/>
      <c r="B4" s="445"/>
      <c r="C4" s="445"/>
      <c r="D4" s="445"/>
      <c r="E4" s="442"/>
      <c r="F4" s="444"/>
      <c r="G4" s="442"/>
      <c r="H4" s="442"/>
      <c r="I4" s="444"/>
      <c r="J4" s="442"/>
      <c r="K4" s="442"/>
      <c r="L4" s="442"/>
      <c r="M4" s="166"/>
      <c r="N4" s="108" t="s">
        <v>237</v>
      </c>
      <c r="O4" s="108" t="s">
        <v>238</v>
      </c>
      <c r="P4" s="446"/>
      <c r="Q4" s="108" t="s">
        <v>239</v>
      </c>
      <c r="R4" s="108" t="s">
        <v>240</v>
      </c>
      <c r="S4" s="446"/>
      <c r="T4" s="446"/>
    </row>
    <row r="5" spans="1:292" s="103" customFormat="1" x14ac:dyDescent="0.25">
      <c r="A5" s="293"/>
      <c r="B5" s="204" t="s">
        <v>57</v>
      </c>
      <c r="C5" s="169"/>
      <c r="D5" s="170"/>
      <c r="E5" s="169">
        <f>E6+E72</f>
        <v>0</v>
      </c>
      <c r="F5" s="169">
        <f>F6+F72</f>
        <v>0</v>
      </c>
      <c r="G5" s="169">
        <f>G6+G72</f>
        <v>0</v>
      </c>
      <c r="H5" s="169">
        <f>H6+H72</f>
        <v>0</v>
      </c>
      <c r="I5" s="102" t="str">
        <f t="shared" ref="I5:I35" si="0">IF(H5&lt;&gt;L5,"Eroare!","")</f>
        <v/>
      </c>
      <c r="J5" s="169">
        <f>J6+J72</f>
        <v>0</v>
      </c>
      <c r="K5" s="169">
        <f>K6+K72</f>
        <v>0</v>
      </c>
      <c r="L5" s="169">
        <f>L6+L72</f>
        <v>0</v>
      </c>
      <c r="M5" s="204" t="str">
        <f>B5</f>
        <v>TOTAL</v>
      </c>
      <c r="N5" s="169">
        <f t="shared" ref="N5:T5" si="1">N6+N72</f>
        <v>0</v>
      </c>
      <c r="O5" s="169">
        <f t="shared" si="1"/>
        <v>0</v>
      </c>
      <c r="P5" s="169">
        <f t="shared" si="1"/>
        <v>0</v>
      </c>
      <c r="Q5" s="169">
        <f t="shared" si="1"/>
        <v>0</v>
      </c>
      <c r="R5" s="169">
        <f t="shared" si="1"/>
        <v>0</v>
      </c>
      <c r="S5" s="169">
        <f t="shared" si="1"/>
        <v>0</v>
      </c>
      <c r="T5" s="169">
        <f t="shared" si="1"/>
        <v>0</v>
      </c>
    </row>
    <row r="6" spans="1:292" s="103" customFormat="1" ht="24" x14ac:dyDescent="0.25">
      <c r="A6" s="171"/>
      <c r="B6" s="304" t="s">
        <v>312</v>
      </c>
      <c r="C6" s="104"/>
      <c r="D6" s="105"/>
      <c r="E6" s="104">
        <f>E7+E18</f>
        <v>0</v>
      </c>
      <c r="F6" s="104">
        <f>F7+F18</f>
        <v>0</v>
      </c>
      <c r="G6" s="104">
        <f>G7+G18</f>
        <v>0</v>
      </c>
      <c r="H6" s="104">
        <f>H7+H18</f>
        <v>0</v>
      </c>
      <c r="I6" s="102" t="str">
        <f t="shared" si="0"/>
        <v/>
      </c>
      <c r="J6" s="104">
        <f>J7+J18</f>
        <v>0</v>
      </c>
      <c r="K6" s="104">
        <f>K7+K18</f>
        <v>0</v>
      </c>
      <c r="L6" s="104">
        <f>L7+L18</f>
        <v>0</v>
      </c>
      <c r="M6" s="204" t="str">
        <f t="shared" ref="M6:M68" si="2">B6</f>
        <v>CHELTUIELI PENTRU INVESTIȚIA DE BAZĂ</v>
      </c>
      <c r="N6" s="104">
        <f t="shared" ref="N6:T6" si="3">N7+N18</f>
        <v>0</v>
      </c>
      <c r="O6" s="104">
        <f t="shared" si="3"/>
        <v>0</v>
      </c>
      <c r="P6" s="104">
        <f t="shared" si="3"/>
        <v>0</v>
      </c>
      <c r="Q6" s="104">
        <f t="shared" si="3"/>
        <v>0</v>
      </c>
      <c r="R6" s="104">
        <f t="shared" si="3"/>
        <v>0</v>
      </c>
      <c r="S6" s="104">
        <f t="shared" si="3"/>
        <v>0</v>
      </c>
      <c r="T6" s="104">
        <f t="shared" si="3"/>
        <v>0</v>
      </c>
    </row>
    <row r="7" spans="1:292" s="175" customFormat="1" x14ac:dyDescent="0.25">
      <c r="A7" s="172"/>
      <c r="B7" s="205" t="s">
        <v>308</v>
      </c>
      <c r="C7" s="173"/>
      <c r="D7" s="173"/>
      <c r="E7" s="174">
        <f>SUM(E8:E13)+E16</f>
        <v>0</v>
      </c>
      <c r="F7" s="174">
        <f>SUM(F8:F16)-F13</f>
        <v>0</v>
      </c>
      <c r="G7" s="174">
        <f>SUM(G8:G16)-G13</f>
        <v>0</v>
      </c>
      <c r="H7" s="174">
        <f>SUM(H8:H16)-H13</f>
        <v>0</v>
      </c>
      <c r="I7" s="102" t="str">
        <f t="shared" si="0"/>
        <v/>
      </c>
      <c r="J7" s="174">
        <f>SUM(J8:J16)-J13</f>
        <v>0</v>
      </c>
      <c r="K7" s="174">
        <f>SUM(K8:K16)-K13</f>
        <v>0</v>
      </c>
      <c r="L7" s="174">
        <f>SUM(L8:L16)-L13</f>
        <v>0</v>
      </c>
      <c r="M7" s="204" t="str">
        <f t="shared" si="2"/>
        <v>LUCRĂRI DE INTERVENTIE</v>
      </c>
      <c r="N7" s="174">
        <f t="shared" ref="N7:T7" si="4">SUM(N8:N13)+N16</f>
        <v>0</v>
      </c>
      <c r="O7" s="174">
        <f t="shared" si="4"/>
        <v>0</v>
      </c>
      <c r="P7" s="174">
        <f t="shared" si="4"/>
        <v>0</v>
      </c>
      <c r="Q7" s="174">
        <f t="shared" si="4"/>
        <v>0</v>
      </c>
      <c r="R7" s="174">
        <f t="shared" si="4"/>
        <v>0</v>
      </c>
      <c r="S7" s="174">
        <f t="shared" si="4"/>
        <v>0</v>
      </c>
      <c r="T7" s="174">
        <f t="shared" si="4"/>
        <v>0</v>
      </c>
      <c r="U7" s="96"/>
      <c r="V7" s="96"/>
      <c r="W7" s="96"/>
      <c r="X7" s="96"/>
      <c r="Y7" s="96"/>
      <c r="Z7" s="96"/>
      <c r="AA7" s="96"/>
      <c r="AB7" s="96"/>
      <c r="AC7" s="96"/>
      <c r="AD7" s="96"/>
      <c r="AE7" s="96"/>
      <c r="AF7" s="96"/>
      <c r="AG7" s="96"/>
      <c r="AH7" s="96"/>
      <c r="AI7" s="96"/>
      <c r="AJ7" s="96"/>
      <c r="BN7" s="96"/>
      <c r="BO7" s="96"/>
      <c r="BP7" s="96"/>
      <c r="BQ7" s="96"/>
      <c r="BR7" s="96"/>
      <c r="BS7" s="96"/>
      <c r="BT7" s="96"/>
      <c r="BU7" s="96"/>
      <c r="BV7" s="96"/>
      <c r="BW7" s="96"/>
      <c r="BX7" s="96"/>
      <c r="BY7" s="96"/>
      <c r="BZ7" s="96"/>
      <c r="CA7" s="96"/>
      <c r="CB7" s="96"/>
      <c r="CC7" s="96"/>
      <c r="CD7" s="96"/>
      <c r="CE7" s="96"/>
      <c r="CF7" s="96"/>
      <c r="CG7" s="96"/>
      <c r="CH7" s="96"/>
      <c r="CI7" s="96"/>
      <c r="CJ7" s="96"/>
      <c r="CK7" s="96"/>
      <c r="CL7" s="96"/>
      <c r="CM7" s="96"/>
      <c r="CN7" s="96"/>
      <c r="CO7" s="96"/>
      <c r="CP7" s="96"/>
      <c r="CQ7" s="96"/>
      <c r="CR7" s="96"/>
      <c r="CS7" s="96"/>
      <c r="CT7" s="96"/>
      <c r="CU7" s="96"/>
      <c r="CV7" s="96"/>
      <c r="CW7" s="96"/>
      <c r="CX7" s="96"/>
      <c r="CY7" s="96"/>
      <c r="CZ7" s="96"/>
      <c r="DA7" s="96"/>
      <c r="DB7" s="96"/>
      <c r="DC7" s="96"/>
      <c r="DD7" s="96"/>
      <c r="DE7" s="96"/>
      <c r="DF7" s="96"/>
      <c r="DG7" s="96"/>
      <c r="DH7" s="96"/>
      <c r="DI7" s="96"/>
      <c r="DJ7" s="96"/>
      <c r="DK7" s="96"/>
      <c r="DL7" s="96"/>
      <c r="DM7" s="96"/>
      <c r="DN7" s="96"/>
      <c r="DO7" s="96"/>
      <c r="DP7" s="96"/>
      <c r="DQ7" s="96"/>
      <c r="DR7" s="96"/>
      <c r="DS7" s="96"/>
      <c r="DT7" s="96"/>
      <c r="DU7" s="96"/>
      <c r="DV7" s="96"/>
      <c r="DW7" s="96"/>
      <c r="DX7" s="96"/>
      <c r="DY7" s="96"/>
      <c r="DZ7" s="96"/>
      <c r="EA7" s="96"/>
      <c r="EB7" s="96"/>
      <c r="EC7" s="96"/>
      <c r="ED7" s="96"/>
      <c r="EE7" s="96"/>
      <c r="EF7" s="96"/>
      <c r="EG7" s="96"/>
      <c r="EH7" s="96"/>
      <c r="EI7" s="96"/>
      <c r="EJ7" s="96"/>
      <c r="EK7" s="96"/>
      <c r="EL7" s="96"/>
      <c r="EM7" s="96"/>
      <c r="EN7" s="96"/>
      <c r="EO7" s="96"/>
      <c r="EP7" s="96"/>
      <c r="EQ7" s="96"/>
      <c r="ER7" s="96"/>
      <c r="ES7" s="96"/>
      <c r="ET7" s="96"/>
      <c r="EU7" s="96"/>
      <c r="EV7" s="96"/>
      <c r="EW7" s="96"/>
      <c r="EX7" s="96"/>
      <c r="EY7" s="96"/>
      <c r="EZ7" s="96"/>
      <c r="FA7" s="96"/>
      <c r="FB7" s="96"/>
      <c r="FC7" s="96"/>
      <c r="FD7" s="96"/>
      <c r="FE7" s="96"/>
      <c r="FF7" s="96"/>
      <c r="FG7" s="96"/>
      <c r="FH7" s="96"/>
      <c r="FI7" s="96"/>
      <c r="FJ7" s="96"/>
      <c r="FK7" s="96"/>
      <c r="FL7" s="96"/>
      <c r="FM7" s="96"/>
      <c r="FN7" s="96"/>
      <c r="FO7" s="96"/>
      <c r="FP7" s="96"/>
      <c r="FQ7" s="96"/>
      <c r="FR7" s="96"/>
      <c r="FS7" s="96"/>
      <c r="FT7" s="96"/>
      <c r="FU7" s="96"/>
      <c r="FV7" s="96"/>
      <c r="FW7" s="96"/>
      <c r="FX7" s="96"/>
      <c r="FY7" s="96"/>
      <c r="FZ7" s="96"/>
      <c r="GA7" s="96"/>
      <c r="GB7" s="96"/>
      <c r="GC7" s="96"/>
      <c r="GD7" s="96"/>
      <c r="GE7" s="96"/>
      <c r="GF7" s="96"/>
      <c r="GG7" s="96"/>
      <c r="GH7" s="96"/>
      <c r="GI7" s="96"/>
      <c r="GJ7" s="96"/>
      <c r="GK7" s="96"/>
      <c r="GL7" s="96"/>
      <c r="GM7" s="96"/>
      <c r="GN7" s="96"/>
      <c r="GO7" s="96"/>
      <c r="GP7" s="96"/>
      <c r="GQ7" s="96"/>
      <c r="GR7" s="96"/>
      <c r="GS7" s="96"/>
      <c r="GT7" s="96"/>
      <c r="GU7" s="96"/>
      <c r="GV7" s="96"/>
      <c r="GW7" s="96"/>
      <c r="GX7" s="96"/>
      <c r="GY7" s="96"/>
      <c r="GZ7" s="96"/>
      <c r="HA7" s="96"/>
      <c r="HB7" s="96"/>
      <c r="HC7" s="96"/>
      <c r="HD7" s="96"/>
      <c r="HE7" s="96"/>
      <c r="HF7" s="96"/>
      <c r="HG7" s="96"/>
      <c r="HH7" s="96"/>
      <c r="HI7" s="96"/>
      <c r="HJ7" s="96"/>
      <c r="HK7" s="96"/>
      <c r="HL7" s="96"/>
      <c r="HM7" s="96"/>
      <c r="HN7" s="96"/>
      <c r="HO7" s="96"/>
      <c r="HP7" s="96"/>
      <c r="HQ7" s="96"/>
      <c r="HR7" s="96"/>
      <c r="HS7" s="96"/>
      <c r="HT7" s="96"/>
      <c r="HU7" s="96"/>
      <c r="HV7" s="96"/>
      <c r="HW7" s="96"/>
      <c r="HX7" s="96"/>
      <c r="HY7" s="96"/>
      <c r="HZ7" s="96"/>
      <c r="IA7" s="96"/>
      <c r="IB7" s="96"/>
      <c r="IC7" s="96"/>
      <c r="ID7" s="96"/>
      <c r="IE7" s="96"/>
      <c r="IF7" s="96"/>
      <c r="IG7" s="96"/>
      <c r="IH7" s="96"/>
      <c r="II7" s="96"/>
      <c r="IJ7" s="96"/>
      <c r="IK7" s="96"/>
      <c r="IL7" s="96"/>
      <c r="IM7" s="96"/>
      <c r="IN7" s="96"/>
      <c r="IO7" s="96"/>
      <c r="IP7" s="96"/>
      <c r="IQ7" s="96"/>
      <c r="IR7" s="96"/>
      <c r="IS7" s="96"/>
      <c r="IT7" s="96"/>
      <c r="IU7" s="96"/>
      <c r="IV7" s="96"/>
      <c r="IW7" s="96"/>
      <c r="IX7" s="96"/>
      <c r="IY7" s="96"/>
      <c r="IZ7" s="96"/>
      <c r="JA7" s="96"/>
      <c r="JB7" s="96"/>
      <c r="JC7" s="96"/>
      <c r="JD7" s="96"/>
      <c r="JE7" s="96"/>
      <c r="JF7" s="96"/>
      <c r="JG7" s="96"/>
      <c r="JH7" s="96"/>
      <c r="JI7" s="96"/>
      <c r="JJ7" s="96"/>
      <c r="JK7" s="96"/>
      <c r="JL7" s="96"/>
      <c r="JM7" s="96"/>
      <c r="JN7" s="96"/>
      <c r="JO7" s="96"/>
      <c r="JP7" s="96"/>
      <c r="JQ7" s="96"/>
      <c r="JR7" s="96"/>
      <c r="JS7" s="96"/>
      <c r="JT7" s="96"/>
      <c r="JU7" s="96"/>
      <c r="JV7" s="96"/>
      <c r="JW7" s="96"/>
      <c r="JX7" s="96"/>
      <c r="JY7" s="96"/>
      <c r="JZ7" s="96"/>
      <c r="KA7" s="96"/>
      <c r="KB7" s="96"/>
      <c r="KC7" s="96"/>
      <c r="KD7" s="96"/>
      <c r="KE7" s="96"/>
      <c r="KF7" s="96"/>
    </row>
    <row r="8" spans="1:292" ht="23.4" customHeight="1" x14ac:dyDescent="0.25">
      <c r="A8" s="294" t="s">
        <v>313</v>
      </c>
      <c r="B8" s="98" t="s">
        <v>62</v>
      </c>
      <c r="C8" s="176"/>
      <c r="D8" s="177"/>
      <c r="E8" s="176"/>
      <c r="F8" s="178">
        <f t="shared" ref="F8:F16" si="5">D8*E8</f>
        <v>0</v>
      </c>
      <c r="G8" s="176"/>
      <c r="H8" s="179">
        <f>F8+G8</f>
        <v>0</v>
      </c>
      <c r="I8" s="102" t="str">
        <f t="shared" si="0"/>
        <v/>
      </c>
      <c r="J8" s="100">
        <f>N8+Q8</f>
        <v>0</v>
      </c>
      <c r="K8" s="100">
        <f>O8+R8</f>
        <v>0</v>
      </c>
      <c r="L8" s="100">
        <f t="shared" ref="J8:L16" si="6">P8+S8</f>
        <v>0</v>
      </c>
      <c r="M8" s="204" t="str">
        <f t="shared" si="2"/>
        <v>Amenajarea terenului</v>
      </c>
      <c r="N8" s="176"/>
      <c r="O8" s="176"/>
      <c r="P8" s="102">
        <f t="shared" ref="P8:P16" si="7">N8+O8</f>
        <v>0</v>
      </c>
      <c r="Q8" s="176"/>
      <c r="R8" s="176"/>
      <c r="S8" s="100">
        <f>Q8+R8</f>
        <v>0</v>
      </c>
      <c r="T8" s="102">
        <f>S8+P8</f>
        <v>0</v>
      </c>
    </row>
    <row r="9" spans="1:292" ht="36" x14ac:dyDescent="0.25">
      <c r="A9" s="294" t="s">
        <v>314</v>
      </c>
      <c r="B9" s="98" t="s">
        <v>265</v>
      </c>
      <c r="C9" s="176"/>
      <c r="D9" s="177"/>
      <c r="E9" s="176"/>
      <c r="F9" s="178">
        <f t="shared" si="5"/>
        <v>0</v>
      </c>
      <c r="G9" s="176"/>
      <c r="H9" s="179">
        <f t="shared" ref="H9:H16" si="8">F9+G9</f>
        <v>0</v>
      </c>
      <c r="I9" s="102" t="str">
        <f t="shared" si="0"/>
        <v/>
      </c>
      <c r="J9" s="100">
        <f t="shared" si="6"/>
        <v>0</v>
      </c>
      <c r="K9" s="100">
        <f t="shared" ref="K9:K11" si="9">O9+R9</f>
        <v>0</v>
      </c>
      <c r="L9" s="100">
        <f t="shared" si="6"/>
        <v>0</v>
      </c>
      <c r="M9" s="204" t="str">
        <f t="shared" si="2"/>
        <v>Amenajări pentru protecţia mediului şi aducerea terenului la starea iniţială</v>
      </c>
      <c r="N9" s="176"/>
      <c r="O9" s="176"/>
      <c r="P9" s="102">
        <f t="shared" si="7"/>
        <v>0</v>
      </c>
      <c r="Q9" s="176"/>
      <c r="R9" s="176"/>
      <c r="S9" s="100">
        <f t="shared" ref="S9:S16" si="10">Q9+R9</f>
        <v>0</v>
      </c>
      <c r="T9" s="102">
        <f t="shared" ref="T9:T16" si="11">S9+P9</f>
        <v>0</v>
      </c>
      <c r="U9" s="103"/>
    </row>
    <row r="10" spans="1:292" ht="39.6" customHeight="1" x14ac:dyDescent="0.25">
      <c r="A10" s="294" t="s">
        <v>95</v>
      </c>
      <c r="B10" s="98" t="s">
        <v>719</v>
      </c>
      <c r="C10" s="176"/>
      <c r="D10" s="177"/>
      <c r="E10" s="176"/>
      <c r="F10" s="178">
        <f t="shared" si="5"/>
        <v>0</v>
      </c>
      <c r="G10" s="176"/>
      <c r="H10" s="179">
        <f t="shared" si="8"/>
        <v>0</v>
      </c>
      <c r="I10" s="102" t="str">
        <f t="shared" si="0"/>
        <v/>
      </c>
      <c r="J10" s="100">
        <f t="shared" si="6"/>
        <v>0</v>
      </c>
      <c r="K10" s="100">
        <f t="shared" si="9"/>
        <v>0</v>
      </c>
      <c r="L10" s="100">
        <f t="shared" si="6"/>
        <v>0</v>
      </c>
      <c r="M10" s="204" t="str">
        <f t="shared" si="2"/>
        <v>Cheltuieli pentru asigurarea utilităţilor necesare obiectivului</v>
      </c>
      <c r="N10" s="176"/>
      <c r="O10" s="176"/>
      <c r="P10" s="102">
        <f t="shared" si="7"/>
        <v>0</v>
      </c>
      <c r="Q10" s="176"/>
      <c r="R10" s="176"/>
      <c r="S10" s="100">
        <f t="shared" si="10"/>
        <v>0</v>
      </c>
      <c r="T10" s="102">
        <f t="shared" si="11"/>
        <v>0</v>
      </c>
    </row>
    <row r="11" spans="1:292" ht="21" customHeight="1" x14ac:dyDescent="0.25">
      <c r="A11" s="294" t="s">
        <v>65</v>
      </c>
      <c r="B11" s="98" t="s">
        <v>58</v>
      </c>
      <c r="C11" s="176"/>
      <c r="D11" s="177"/>
      <c r="E11" s="176"/>
      <c r="F11" s="178">
        <f t="shared" si="5"/>
        <v>0</v>
      </c>
      <c r="G11" s="176"/>
      <c r="H11" s="179">
        <f t="shared" si="8"/>
        <v>0</v>
      </c>
      <c r="I11" s="102" t="str">
        <f t="shared" si="0"/>
        <v/>
      </c>
      <c r="J11" s="100">
        <f t="shared" si="6"/>
        <v>0</v>
      </c>
      <c r="K11" s="100">
        <f t="shared" si="9"/>
        <v>0</v>
      </c>
      <c r="L11" s="100">
        <f t="shared" si="6"/>
        <v>0</v>
      </c>
      <c r="M11" s="204" t="str">
        <f t="shared" si="2"/>
        <v>Construcţii şi instalaţii</v>
      </c>
      <c r="N11" s="176"/>
      <c r="O11" s="176"/>
      <c r="P11" s="102">
        <f t="shared" si="7"/>
        <v>0</v>
      </c>
      <c r="Q11" s="176"/>
      <c r="R11" s="176"/>
      <c r="S11" s="100">
        <f t="shared" si="10"/>
        <v>0</v>
      </c>
      <c r="T11" s="102">
        <f t="shared" si="11"/>
        <v>0</v>
      </c>
    </row>
    <row r="12" spans="1:292" ht="24" x14ac:dyDescent="0.25">
      <c r="A12" s="294" t="s">
        <v>66</v>
      </c>
      <c r="B12" s="98" t="s">
        <v>273</v>
      </c>
      <c r="C12" s="176"/>
      <c r="D12" s="177"/>
      <c r="E12" s="176"/>
      <c r="F12" s="178">
        <f t="shared" si="5"/>
        <v>0</v>
      </c>
      <c r="G12" s="176"/>
      <c r="H12" s="179">
        <f t="shared" si="8"/>
        <v>0</v>
      </c>
      <c r="I12" s="102" t="str">
        <f t="shared" si="0"/>
        <v/>
      </c>
      <c r="J12" s="100">
        <f t="shared" si="6"/>
        <v>0</v>
      </c>
      <c r="K12" s="100">
        <f>O12+R12</f>
        <v>0</v>
      </c>
      <c r="L12" s="100">
        <f t="shared" si="6"/>
        <v>0</v>
      </c>
      <c r="M12" s="204" t="str">
        <f t="shared" si="2"/>
        <v>Montaj utilaje, echipamente tehnologice şi funcţionale</v>
      </c>
      <c r="N12" s="176"/>
      <c r="O12" s="176"/>
      <c r="P12" s="102">
        <f t="shared" si="7"/>
        <v>0</v>
      </c>
      <c r="Q12" s="176"/>
      <c r="R12" s="176"/>
      <c r="S12" s="100">
        <f>Q12+R12</f>
        <v>0</v>
      </c>
      <c r="T12" s="102">
        <f t="shared" si="11"/>
        <v>0</v>
      </c>
    </row>
    <row r="13" spans="1:292" ht="24" x14ac:dyDescent="0.25">
      <c r="A13" s="294" t="s">
        <v>162</v>
      </c>
      <c r="B13" s="98" t="s">
        <v>436</v>
      </c>
      <c r="C13" s="179"/>
      <c r="D13" s="184"/>
      <c r="E13" s="179">
        <f>E14+E15</f>
        <v>0</v>
      </c>
      <c r="F13" s="179">
        <f>F14+F15</f>
        <v>0</v>
      </c>
      <c r="G13" s="179">
        <f>G14+G15</f>
        <v>0</v>
      </c>
      <c r="H13" s="179">
        <f t="shared" ref="H13:L13" si="12">H14+H15</f>
        <v>0</v>
      </c>
      <c r="I13" s="100" t="str">
        <f t="shared" si="0"/>
        <v/>
      </c>
      <c r="J13" s="100">
        <f t="shared" si="12"/>
        <v>0</v>
      </c>
      <c r="K13" s="100">
        <f t="shared" si="12"/>
        <v>0</v>
      </c>
      <c r="L13" s="100">
        <f t="shared" si="12"/>
        <v>0</v>
      </c>
      <c r="M13" s="219" t="str">
        <f t="shared" si="2"/>
        <v>Cheltuieli pentru organizarea şantierului</v>
      </c>
      <c r="N13" s="100">
        <f>N14+N15</f>
        <v>0</v>
      </c>
      <c r="O13" s="100">
        <f t="shared" ref="O13:P13" si="13">O14+O15</f>
        <v>0</v>
      </c>
      <c r="P13" s="100">
        <f t="shared" si="13"/>
        <v>0</v>
      </c>
      <c r="Q13" s="100">
        <f>Q14+Q15</f>
        <v>0</v>
      </c>
      <c r="R13" s="100">
        <f t="shared" ref="R13:S13" si="14">R14+R15</f>
        <v>0</v>
      </c>
      <c r="S13" s="100">
        <f t="shared" si="14"/>
        <v>0</v>
      </c>
      <c r="T13" s="100">
        <f>S13+P13</f>
        <v>0</v>
      </c>
    </row>
    <row r="14" spans="1:292" ht="36" x14ac:dyDescent="0.25">
      <c r="A14" s="294" t="s">
        <v>285</v>
      </c>
      <c r="B14" s="98" t="s">
        <v>437</v>
      </c>
      <c r="C14" s="176"/>
      <c r="D14" s="177"/>
      <c r="E14" s="176"/>
      <c r="F14" s="178">
        <f t="shared" si="5"/>
        <v>0</v>
      </c>
      <c r="G14" s="176"/>
      <c r="H14" s="179">
        <f t="shared" si="8"/>
        <v>0</v>
      </c>
      <c r="I14" s="102" t="str">
        <f t="shared" si="0"/>
        <v/>
      </c>
      <c r="J14" s="100">
        <f>N14+Q14</f>
        <v>0</v>
      </c>
      <c r="K14" s="100">
        <f>O14+R14</f>
        <v>0</v>
      </c>
      <c r="L14" s="100">
        <f t="shared" si="6"/>
        <v>0</v>
      </c>
      <c r="M14" s="204" t="str">
        <f t="shared" si="2"/>
        <v>Lucrări de construcții și instalații aferente organizării de șantier</v>
      </c>
      <c r="N14" s="176"/>
      <c r="O14" s="176"/>
      <c r="P14" s="102">
        <f t="shared" si="7"/>
        <v>0</v>
      </c>
      <c r="Q14" s="176"/>
      <c r="R14" s="176"/>
      <c r="S14" s="100">
        <f>Q14+R14</f>
        <v>0</v>
      </c>
      <c r="T14" s="102">
        <f t="shared" si="11"/>
        <v>0</v>
      </c>
    </row>
    <row r="15" spans="1:292" ht="24" x14ac:dyDescent="0.25">
      <c r="A15" s="294" t="s">
        <v>286</v>
      </c>
      <c r="B15" s="98" t="s">
        <v>438</v>
      </c>
      <c r="C15" s="176"/>
      <c r="D15" s="177"/>
      <c r="E15" s="176"/>
      <c r="F15" s="178">
        <f t="shared" si="5"/>
        <v>0</v>
      </c>
      <c r="G15" s="176"/>
      <c r="H15" s="179">
        <f t="shared" si="8"/>
        <v>0</v>
      </c>
      <c r="I15" s="102" t="str">
        <f t="shared" si="0"/>
        <v/>
      </c>
      <c r="J15" s="100">
        <f t="shared" si="6"/>
        <v>0</v>
      </c>
      <c r="K15" s="100">
        <f t="shared" si="6"/>
        <v>0</v>
      </c>
      <c r="L15" s="100">
        <f t="shared" si="6"/>
        <v>0</v>
      </c>
      <c r="M15" s="204" t="str">
        <f t="shared" si="2"/>
        <v>Cheltuieli conexe organizării de șantier</v>
      </c>
      <c r="N15" s="176"/>
      <c r="O15" s="176"/>
      <c r="P15" s="102">
        <f t="shared" si="7"/>
        <v>0</v>
      </c>
      <c r="Q15" s="176"/>
      <c r="R15" s="176"/>
      <c r="S15" s="100">
        <f>Q15+R15</f>
        <v>0</v>
      </c>
      <c r="T15" s="102">
        <f t="shared" si="11"/>
        <v>0</v>
      </c>
    </row>
    <row r="16" spans="1:292" ht="24" x14ac:dyDescent="0.25">
      <c r="A16" s="294" t="s">
        <v>163</v>
      </c>
      <c r="B16" s="98" t="s">
        <v>280</v>
      </c>
      <c r="C16" s="176"/>
      <c r="D16" s="177"/>
      <c r="E16" s="176"/>
      <c r="F16" s="178">
        <f t="shared" si="5"/>
        <v>0</v>
      </c>
      <c r="G16" s="176"/>
      <c r="H16" s="179">
        <f t="shared" si="8"/>
        <v>0</v>
      </c>
      <c r="I16" s="102" t="str">
        <f t="shared" si="0"/>
        <v/>
      </c>
      <c r="J16" s="100">
        <f t="shared" si="6"/>
        <v>0</v>
      </c>
      <c r="K16" s="100">
        <f t="shared" si="6"/>
        <v>0</v>
      </c>
      <c r="L16" s="100">
        <f t="shared" si="6"/>
        <v>0</v>
      </c>
      <c r="M16" s="204" t="str">
        <f t="shared" si="2"/>
        <v>Cheltuieli diverse şi neprevăzute</v>
      </c>
      <c r="N16" s="176"/>
      <c r="O16" s="176"/>
      <c r="P16" s="102">
        <f t="shared" si="7"/>
        <v>0</v>
      </c>
      <c r="Q16" s="176"/>
      <c r="R16" s="176"/>
      <c r="S16" s="100">
        <f t="shared" si="10"/>
        <v>0</v>
      </c>
      <c r="T16" s="102">
        <f t="shared" si="11"/>
        <v>0</v>
      </c>
      <c r="U16" s="290" t="str">
        <f>IF(P16&gt;SUM(P11)*'0-Instructiuni'!F16,"!!! Atentie prag diverse si neprevazute","")</f>
        <v/>
      </c>
    </row>
    <row r="17" spans="1:292" s="190" customFormat="1" x14ac:dyDescent="0.25">
      <c r="A17" s="300"/>
      <c r="B17" s="201"/>
      <c r="C17" s="337"/>
      <c r="D17" s="337"/>
      <c r="E17" s="180"/>
      <c r="F17" s="180"/>
      <c r="G17" s="180"/>
      <c r="H17" s="180"/>
      <c r="I17" s="185"/>
      <c r="J17" s="180"/>
      <c r="K17" s="180"/>
      <c r="L17" s="180"/>
      <c r="M17" s="338"/>
      <c r="N17" s="180"/>
      <c r="O17" s="180"/>
      <c r="P17" s="180"/>
      <c r="Q17" s="180"/>
      <c r="R17" s="180"/>
      <c r="S17" s="180"/>
      <c r="T17" s="185"/>
    </row>
    <row r="18" spans="1:292" s="181" customFormat="1" x14ac:dyDescent="0.25">
      <c r="A18" s="172"/>
      <c r="B18" s="205" t="s">
        <v>643</v>
      </c>
      <c r="C18" s="173"/>
      <c r="D18" s="173"/>
      <c r="E18" s="174">
        <f t="shared" ref="E18:H18" si="15">E19+E27+E37+E60</f>
        <v>0</v>
      </c>
      <c r="F18" s="174">
        <f t="shared" si="15"/>
        <v>0</v>
      </c>
      <c r="G18" s="174">
        <f t="shared" si="15"/>
        <v>0</v>
      </c>
      <c r="H18" s="174">
        <f t="shared" si="15"/>
        <v>0</v>
      </c>
      <c r="I18" s="102" t="str">
        <f t="shared" si="0"/>
        <v/>
      </c>
      <c r="J18" s="174">
        <f>J19+J27+J37+J60</f>
        <v>0</v>
      </c>
      <c r="K18" s="174">
        <f t="shared" ref="K18:T18" si="16">K19+K27+K37+K60</f>
        <v>0</v>
      </c>
      <c r="L18" s="174">
        <f t="shared" si="16"/>
        <v>0</v>
      </c>
      <c r="M18" s="204" t="str">
        <f t="shared" si="2"/>
        <v>ECHIPAMENTE SI DOTARI</v>
      </c>
      <c r="N18" s="174">
        <f>N19+N27+N37+N60</f>
        <v>0</v>
      </c>
      <c r="O18" s="174">
        <f t="shared" si="16"/>
        <v>0</v>
      </c>
      <c r="P18" s="174">
        <f t="shared" si="16"/>
        <v>0</v>
      </c>
      <c r="Q18" s="174">
        <f t="shared" si="16"/>
        <v>0</v>
      </c>
      <c r="R18" s="174">
        <f t="shared" si="16"/>
        <v>0</v>
      </c>
      <c r="S18" s="174">
        <f t="shared" si="16"/>
        <v>0</v>
      </c>
      <c r="T18" s="174">
        <f t="shared" si="16"/>
        <v>0</v>
      </c>
      <c r="U18" s="95"/>
      <c r="V18" s="95"/>
      <c r="W18" s="95"/>
      <c r="X18" s="95"/>
      <c r="Y18" s="95"/>
      <c r="Z18" s="95"/>
      <c r="AA18" s="95"/>
      <c r="AB18" s="95"/>
      <c r="AC18" s="95"/>
      <c r="AD18" s="95"/>
      <c r="AE18" s="95"/>
      <c r="AF18" s="95"/>
      <c r="AG18" s="95"/>
      <c r="AH18" s="95"/>
      <c r="AI18" s="95"/>
      <c r="AJ18" s="95"/>
      <c r="BN18" s="95"/>
      <c r="BO18" s="95"/>
      <c r="BP18" s="95"/>
      <c r="BQ18" s="95"/>
      <c r="BR18" s="95"/>
      <c r="BS18" s="95"/>
      <c r="BT18" s="95"/>
      <c r="BU18" s="95"/>
      <c r="BV18" s="95"/>
      <c r="BW18" s="95"/>
      <c r="BX18" s="95"/>
      <c r="BY18" s="95"/>
      <c r="BZ18" s="95"/>
      <c r="CA18" s="95"/>
      <c r="CB18" s="95"/>
      <c r="CC18" s="95"/>
      <c r="CD18" s="95"/>
      <c r="CE18" s="95"/>
      <c r="CF18" s="95"/>
      <c r="CG18" s="95"/>
      <c r="CH18" s="95"/>
      <c r="CI18" s="95"/>
      <c r="CJ18" s="95"/>
      <c r="CK18" s="95"/>
      <c r="CL18" s="95"/>
      <c r="CM18" s="95"/>
      <c r="CN18" s="95"/>
      <c r="CO18" s="95"/>
      <c r="CP18" s="95"/>
      <c r="CQ18" s="95"/>
      <c r="CR18" s="95"/>
      <c r="CS18" s="95"/>
      <c r="CT18" s="95"/>
      <c r="CU18" s="95"/>
      <c r="CV18" s="95"/>
      <c r="CW18" s="95"/>
      <c r="CX18" s="95"/>
      <c r="CY18" s="95"/>
      <c r="CZ18" s="95"/>
      <c r="DA18" s="95"/>
      <c r="DB18" s="95"/>
      <c r="DC18" s="95"/>
      <c r="DD18" s="95"/>
      <c r="DE18" s="95"/>
      <c r="DF18" s="95"/>
      <c r="DG18" s="95"/>
      <c r="DH18" s="95"/>
      <c r="DI18" s="95"/>
      <c r="DJ18" s="95"/>
      <c r="DK18" s="95"/>
      <c r="DL18" s="95"/>
      <c r="DM18" s="95"/>
      <c r="DN18" s="95"/>
      <c r="DO18" s="95"/>
      <c r="DP18" s="95"/>
      <c r="DQ18" s="95"/>
      <c r="DR18" s="95"/>
      <c r="DS18" s="95"/>
      <c r="DT18" s="95"/>
      <c r="DU18" s="95"/>
      <c r="DV18" s="95"/>
      <c r="DW18" s="95"/>
      <c r="DX18" s="95"/>
      <c r="DY18" s="95"/>
      <c r="DZ18" s="95"/>
      <c r="EA18" s="95"/>
      <c r="EB18" s="95"/>
      <c r="EC18" s="95"/>
      <c r="ED18" s="95"/>
      <c r="EE18" s="95"/>
      <c r="EF18" s="95"/>
      <c r="EG18" s="95"/>
      <c r="EH18" s="95"/>
      <c r="EI18" s="95"/>
      <c r="EJ18" s="95"/>
      <c r="EK18" s="95"/>
      <c r="EL18" s="95"/>
      <c r="EM18" s="95"/>
      <c r="EN18" s="95"/>
      <c r="EO18" s="95"/>
      <c r="EP18" s="95"/>
      <c r="EQ18" s="95"/>
      <c r="ER18" s="95"/>
      <c r="ES18" s="95"/>
      <c r="ET18" s="95"/>
      <c r="EU18" s="95"/>
      <c r="EV18" s="95"/>
      <c r="EW18" s="95"/>
      <c r="EX18" s="95"/>
      <c r="EY18" s="95"/>
      <c r="EZ18" s="95"/>
      <c r="FA18" s="95"/>
      <c r="FB18" s="95"/>
      <c r="FC18" s="95"/>
      <c r="FD18" s="95"/>
      <c r="FE18" s="95"/>
      <c r="FF18" s="95"/>
      <c r="FG18" s="95"/>
      <c r="FH18" s="95"/>
      <c r="FI18" s="95"/>
      <c r="FJ18" s="95"/>
      <c r="FK18" s="95"/>
      <c r="FL18" s="95"/>
      <c r="FM18" s="95"/>
      <c r="FN18" s="95"/>
      <c r="FO18" s="95"/>
      <c r="FP18" s="95"/>
      <c r="FQ18" s="95"/>
      <c r="FR18" s="95"/>
      <c r="FS18" s="95"/>
      <c r="FT18" s="95"/>
      <c r="FU18" s="95"/>
      <c r="FV18" s="95"/>
      <c r="FW18" s="95"/>
      <c r="FX18" s="95"/>
      <c r="FY18" s="95"/>
      <c r="FZ18" s="95"/>
      <c r="GA18" s="95"/>
      <c r="GB18" s="95"/>
      <c r="GC18" s="95"/>
      <c r="GD18" s="95"/>
      <c r="GE18" s="95"/>
      <c r="GF18" s="95"/>
      <c r="GG18" s="95"/>
      <c r="GH18" s="95"/>
      <c r="GI18" s="95"/>
      <c r="GJ18" s="95"/>
      <c r="GK18" s="95"/>
      <c r="GL18" s="95"/>
      <c r="GM18" s="95"/>
      <c r="GN18" s="95"/>
      <c r="GO18" s="95"/>
      <c r="GP18" s="95"/>
      <c r="GQ18" s="95"/>
      <c r="GR18" s="95"/>
      <c r="GS18" s="95"/>
      <c r="GT18" s="95"/>
      <c r="GU18" s="95"/>
      <c r="GV18" s="95"/>
      <c r="GW18" s="95"/>
      <c r="GX18" s="95"/>
      <c r="GY18" s="95"/>
      <c r="GZ18" s="95"/>
      <c r="HA18" s="95"/>
      <c r="HB18" s="95"/>
      <c r="HC18" s="95"/>
      <c r="HD18" s="95"/>
      <c r="HE18" s="95"/>
      <c r="HF18" s="95"/>
      <c r="HG18" s="95"/>
      <c r="HH18" s="95"/>
      <c r="HI18" s="95"/>
      <c r="HJ18" s="95"/>
      <c r="HK18" s="95"/>
      <c r="HL18" s="95"/>
      <c r="HM18" s="95"/>
      <c r="HN18" s="95"/>
      <c r="HO18" s="95"/>
      <c r="HP18" s="95"/>
      <c r="HQ18" s="95"/>
      <c r="HR18" s="95"/>
      <c r="HS18" s="95"/>
      <c r="HT18" s="95"/>
      <c r="HU18" s="95"/>
      <c r="HV18" s="95"/>
      <c r="HW18" s="95"/>
      <c r="HX18" s="95"/>
      <c r="HY18" s="95"/>
      <c r="HZ18" s="95"/>
      <c r="IA18" s="95"/>
      <c r="IB18" s="95"/>
      <c r="IC18" s="95"/>
      <c r="ID18" s="95"/>
      <c r="IE18" s="95"/>
      <c r="IF18" s="95"/>
      <c r="IG18" s="95"/>
      <c r="IH18" s="95"/>
      <c r="II18" s="95"/>
      <c r="IJ18" s="95"/>
      <c r="IK18" s="95"/>
      <c r="IL18" s="95"/>
      <c r="IM18" s="95"/>
      <c r="IN18" s="95"/>
      <c r="IO18" s="95"/>
      <c r="IP18" s="95"/>
      <c r="IQ18" s="95"/>
      <c r="IR18" s="95"/>
      <c r="IS18" s="95"/>
      <c r="IT18" s="95"/>
      <c r="IU18" s="95"/>
      <c r="IV18" s="95"/>
      <c r="IW18" s="95"/>
      <c r="IX18" s="95"/>
      <c r="IY18" s="95"/>
      <c r="IZ18" s="95"/>
      <c r="JA18" s="95"/>
      <c r="JB18" s="95"/>
      <c r="JC18" s="95"/>
      <c r="JD18" s="95"/>
      <c r="JE18" s="95"/>
      <c r="JF18" s="95"/>
      <c r="JG18" s="95"/>
      <c r="JH18" s="95"/>
      <c r="JI18" s="95"/>
      <c r="JJ18" s="95"/>
      <c r="JK18" s="95"/>
      <c r="JL18" s="95"/>
      <c r="JM18" s="95"/>
      <c r="JN18" s="95"/>
      <c r="JO18" s="95"/>
      <c r="JP18" s="95"/>
      <c r="JQ18" s="95"/>
      <c r="JR18" s="95"/>
      <c r="JS18" s="95"/>
      <c r="JT18" s="95"/>
      <c r="JU18" s="95"/>
      <c r="JV18" s="95"/>
      <c r="JW18" s="95"/>
      <c r="JX18" s="95"/>
      <c r="JY18" s="95"/>
      <c r="JZ18" s="95"/>
      <c r="KA18" s="95"/>
      <c r="KB18" s="95"/>
      <c r="KC18" s="95"/>
      <c r="KD18" s="95"/>
      <c r="KE18" s="95"/>
      <c r="KF18" s="95"/>
    </row>
    <row r="19" spans="1:292" s="96" customFormat="1" ht="36" x14ac:dyDescent="0.25">
      <c r="A19" s="295" t="s">
        <v>67</v>
      </c>
      <c r="B19" s="99" t="s">
        <v>274</v>
      </c>
      <c r="C19" s="182"/>
      <c r="D19" s="183"/>
      <c r="E19" s="182">
        <f>SUM(E20:E26)</f>
        <v>0</v>
      </c>
      <c r="F19" s="182">
        <f t="shared" ref="F19:H19" si="17">SUM(F20:F26)</f>
        <v>0</v>
      </c>
      <c r="G19" s="182">
        <f t="shared" si="17"/>
        <v>0</v>
      </c>
      <c r="H19" s="182">
        <f t="shared" si="17"/>
        <v>0</v>
      </c>
      <c r="I19" s="102" t="str">
        <f t="shared" si="0"/>
        <v/>
      </c>
      <c r="J19" s="182">
        <f>SUM(J20:J26)</f>
        <v>0</v>
      </c>
      <c r="K19" s="182">
        <f t="shared" ref="K19:S19" si="18">SUM(K20:K26)</f>
        <v>0</v>
      </c>
      <c r="L19" s="182">
        <f t="shared" si="18"/>
        <v>0</v>
      </c>
      <c r="M19" s="204" t="str">
        <f t="shared" si="2"/>
        <v>Utilaje, echipamente tehnologice şi funcţionale care necesită montaj</v>
      </c>
      <c r="N19" s="182">
        <f>SUM(N20:N26)</f>
        <v>0</v>
      </c>
      <c r="O19" s="182">
        <f t="shared" si="18"/>
        <v>0</v>
      </c>
      <c r="P19" s="182">
        <f t="shared" si="18"/>
        <v>0</v>
      </c>
      <c r="Q19" s="182">
        <f t="shared" si="18"/>
        <v>0</v>
      </c>
      <c r="R19" s="182">
        <f t="shared" si="18"/>
        <v>0</v>
      </c>
      <c r="S19" s="182">
        <f t="shared" si="18"/>
        <v>0</v>
      </c>
      <c r="T19" s="102">
        <f t="shared" ref="T19:T35" si="19">S19+P19</f>
        <v>0</v>
      </c>
    </row>
    <row r="20" spans="1:292" ht="36" x14ac:dyDescent="0.25">
      <c r="A20" s="296" t="s">
        <v>519</v>
      </c>
      <c r="B20" s="112" t="s">
        <v>644</v>
      </c>
      <c r="C20" s="176"/>
      <c r="D20" s="177"/>
      <c r="E20" s="176"/>
      <c r="F20" s="178">
        <f>D20*E20</f>
        <v>0</v>
      </c>
      <c r="G20" s="176"/>
      <c r="H20" s="179">
        <f>F20+G20</f>
        <v>0</v>
      </c>
      <c r="I20" s="102" t="str">
        <f t="shared" si="0"/>
        <v/>
      </c>
      <c r="J20" s="100">
        <f>N20+Q20</f>
        <v>0</v>
      </c>
      <c r="K20" s="100">
        <f>O20+R20</f>
        <v>0</v>
      </c>
      <c r="L20" s="100">
        <f t="shared" ref="L20:L26" si="20">P20+S20</f>
        <v>0</v>
      </c>
      <c r="M20" s="204" t="str">
        <f t="shared" si="2"/>
        <v>Se va completa utilajul/echipamentul tehnologic</v>
      </c>
      <c r="N20" s="176"/>
      <c r="O20" s="176"/>
      <c r="P20" s="102">
        <f t="shared" ref="P20:P26" si="21">N20+O20</f>
        <v>0</v>
      </c>
      <c r="Q20" s="176"/>
      <c r="R20" s="176"/>
      <c r="S20" s="102">
        <f>Q20+R20</f>
        <v>0</v>
      </c>
      <c r="T20" s="102">
        <f t="shared" si="19"/>
        <v>0</v>
      </c>
    </row>
    <row r="21" spans="1:292" ht="36" x14ac:dyDescent="0.25">
      <c r="A21" s="296" t="s">
        <v>520</v>
      </c>
      <c r="B21" s="112" t="s">
        <v>644</v>
      </c>
      <c r="C21" s="176"/>
      <c r="D21" s="177"/>
      <c r="E21" s="176"/>
      <c r="F21" s="178">
        <f t="shared" ref="F21:F26" si="22">D21*E21</f>
        <v>0</v>
      </c>
      <c r="G21" s="176"/>
      <c r="H21" s="179">
        <f t="shared" ref="H21:H26" si="23">F21+G21</f>
        <v>0</v>
      </c>
      <c r="I21" s="102" t="str">
        <f t="shared" si="0"/>
        <v/>
      </c>
      <c r="J21" s="100">
        <f t="shared" ref="J21:J26" si="24">N21+Q21</f>
        <v>0</v>
      </c>
      <c r="K21" s="100">
        <f t="shared" ref="K21:K26" si="25">O21+R21</f>
        <v>0</v>
      </c>
      <c r="L21" s="100">
        <f t="shared" si="20"/>
        <v>0</v>
      </c>
      <c r="M21" s="204" t="str">
        <f t="shared" si="2"/>
        <v>Se va completa utilajul/echipamentul tehnologic</v>
      </c>
      <c r="N21" s="176"/>
      <c r="O21" s="176"/>
      <c r="P21" s="102">
        <f t="shared" si="21"/>
        <v>0</v>
      </c>
      <c r="Q21" s="176"/>
      <c r="R21" s="176"/>
      <c r="S21" s="102">
        <f t="shared" ref="S21:S26" si="26">Q21+R21</f>
        <v>0</v>
      </c>
      <c r="T21" s="102">
        <f t="shared" si="19"/>
        <v>0</v>
      </c>
    </row>
    <row r="22" spans="1:292" ht="36" x14ac:dyDescent="0.25">
      <c r="A22" s="296" t="s">
        <v>521</v>
      </c>
      <c r="B22" s="112" t="s">
        <v>644</v>
      </c>
      <c r="C22" s="176"/>
      <c r="D22" s="177"/>
      <c r="E22" s="176"/>
      <c r="F22" s="178">
        <f t="shared" si="22"/>
        <v>0</v>
      </c>
      <c r="G22" s="176"/>
      <c r="H22" s="179">
        <f t="shared" si="23"/>
        <v>0</v>
      </c>
      <c r="I22" s="102" t="str">
        <f t="shared" si="0"/>
        <v/>
      </c>
      <c r="J22" s="100">
        <f>N22+Q22</f>
        <v>0</v>
      </c>
      <c r="K22" s="100">
        <f t="shared" si="25"/>
        <v>0</v>
      </c>
      <c r="L22" s="100">
        <f t="shared" si="20"/>
        <v>0</v>
      </c>
      <c r="M22" s="204" t="str">
        <f t="shared" si="2"/>
        <v>Se va completa utilajul/echipamentul tehnologic</v>
      </c>
      <c r="N22" s="176"/>
      <c r="O22" s="176"/>
      <c r="P22" s="102">
        <f t="shared" si="21"/>
        <v>0</v>
      </c>
      <c r="Q22" s="176"/>
      <c r="R22" s="176"/>
      <c r="S22" s="102">
        <f t="shared" si="26"/>
        <v>0</v>
      </c>
      <c r="T22" s="102">
        <f t="shared" si="19"/>
        <v>0</v>
      </c>
    </row>
    <row r="23" spans="1:292" ht="36" x14ac:dyDescent="0.25">
      <c r="A23" s="296" t="s">
        <v>522</v>
      </c>
      <c r="B23" s="112" t="s">
        <v>644</v>
      </c>
      <c r="C23" s="176"/>
      <c r="D23" s="177"/>
      <c r="E23" s="176"/>
      <c r="F23" s="178">
        <f t="shared" si="22"/>
        <v>0</v>
      </c>
      <c r="G23" s="176"/>
      <c r="H23" s="179">
        <f t="shared" si="23"/>
        <v>0</v>
      </c>
      <c r="I23" s="102" t="str">
        <f t="shared" si="0"/>
        <v/>
      </c>
      <c r="J23" s="100">
        <f t="shared" si="24"/>
        <v>0</v>
      </c>
      <c r="K23" s="100">
        <f t="shared" si="25"/>
        <v>0</v>
      </c>
      <c r="L23" s="100">
        <f t="shared" si="20"/>
        <v>0</v>
      </c>
      <c r="M23" s="204" t="str">
        <f t="shared" si="2"/>
        <v>Se va completa utilajul/echipamentul tehnologic</v>
      </c>
      <c r="N23" s="176"/>
      <c r="O23" s="176"/>
      <c r="P23" s="102">
        <f t="shared" si="21"/>
        <v>0</v>
      </c>
      <c r="Q23" s="176"/>
      <c r="R23" s="176"/>
      <c r="S23" s="102">
        <f t="shared" si="26"/>
        <v>0</v>
      </c>
      <c r="T23" s="102">
        <f t="shared" si="19"/>
        <v>0</v>
      </c>
    </row>
    <row r="24" spans="1:292" ht="36" x14ac:dyDescent="0.25">
      <c r="A24" s="296" t="s">
        <v>523</v>
      </c>
      <c r="B24" s="112" t="s">
        <v>644</v>
      </c>
      <c r="C24" s="176"/>
      <c r="D24" s="177"/>
      <c r="E24" s="176"/>
      <c r="F24" s="178">
        <f t="shared" si="22"/>
        <v>0</v>
      </c>
      <c r="G24" s="176"/>
      <c r="H24" s="179">
        <f t="shared" si="23"/>
        <v>0</v>
      </c>
      <c r="I24" s="102" t="str">
        <f t="shared" si="0"/>
        <v/>
      </c>
      <c r="J24" s="100">
        <f t="shared" si="24"/>
        <v>0</v>
      </c>
      <c r="K24" s="100">
        <f t="shared" si="25"/>
        <v>0</v>
      </c>
      <c r="L24" s="100">
        <f t="shared" si="20"/>
        <v>0</v>
      </c>
      <c r="M24" s="204" t="str">
        <f t="shared" si="2"/>
        <v>Se va completa utilajul/echipamentul tehnologic</v>
      </c>
      <c r="N24" s="176"/>
      <c r="O24" s="176"/>
      <c r="P24" s="102">
        <f t="shared" si="21"/>
        <v>0</v>
      </c>
      <c r="Q24" s="176"/>
      <c r="R24" s="176"/>
      <c r="S24" s="102">
        <f t="shared" si="26"/>
        <v>0</v>
      </c>
      <c r="T24" s="102">
        <f t="shared" si="19"/>
        <v>0</v>
      </c>
    </row>
    <row r="25" spans="1:292" ht="36" x14ac:dyDescent="0.25">
      <c r="A25" s="296" t="s">
        <v>524</v>
      </c>
      <c r="B25" s="112" t="s">
        <v>644</v>
      </c>
      <c r="C25" s="176"/>
      <c r="D25" s="177"/>
      <c r="E25" s="176"/>
      <c r="F25" s="178">
        <f t="shared" si="22"/>
        <v>0</v>
      </c>
      <c r="G25" s="176"/>
      <c r="H25" s="179">
        <f t="shared" si="23"/>
        <v>0</v>
      </c>
      <c r="I25" s="102" t="str">
        <f t="shared" si="0"/>
        <v/>
      </c>
      <c r="J25" s="100">
        <f t="shared" si="24"/>
        <v>0</v>
      </c>
      <c r="K25" s="100">
        <f t="shared" si="25"/>
        <v>0</v>
      </c>
      <c r="L25" s="100">
        <f t="shared" si="20"/>
        <v>0</v>
      </c>
      <c r="M25" s="204" t="str">
        <f t="shared" si="2"/>
        <v>Se va completa utilajul/echipamentul tehnologic</v>
      </c>
      <c r="N25" s="176"/>
      <c r="O25" s="176"/>
      <c r="P25" s="102">
        <f t="shared" si="21"/>
        <v>0</v>
      </c>
      <c r="Q25" s="176"/>
      <c r="R25" s="176"/>
      <c r="S25" s="102">
        <f t="shared" si="26"/>
        <v>0</v>
      </c>
      <c r="T25" s="102">
        <f t="shared" si="19"/>
        <v>0</v>
      </c>
    </row>
    <row r="26" spans="1:292" ht="36" x14ac:dyDescent="0.25">
      <c r="A26" s="296" t="s">
        <v>525</v>
      </c>
      <c r="B26" s="112" t="s">
        <v>644</v>
      </c>
      <c r="C26" s="176"/>
      <c r="D26" s="177"/>
      <c r="E26" s="176"/>
      <c r="F26" s="178">
        <f t="shared" si="22"/>
        <v>0</v>
      </c>
      <c r="G26" s="176"/>
      <c r="H26" s="179">
        <f t="shared" si="23"/>
        <v>0</v>
      </c>
      <c r="I26" s="102" t="str">
        <f t="shared" si="0"/>
        <v/>
      </c>
      <c r="J26" s="100">
        <f t="shared" si="24"/>
        <v>0</v>
      </c>
      <c r="K26" s="100">
        <f t="shared" si="25"/>
        <v>0</v>
      </c>
      <c r="L26" s="100">
        <f t="shared" si="20"/>
        <v>0</v>
      </c>
      <c r="M26" s="204" t="str">
        <f t="shared" si="2"/>
        <v>Se va completa utilajul/echipamentul tehnologic</v>
      </c>
      <c r="N26" s="176"/>
      <c r="O26" s="176"/>
      <c r="P26" s="102">
        <f t="shared" si="21"/>
        <v>0</v>
      </c>
      <c r="Q26" s="176"/>
      <c r="R26" s="176"/>
      <c r="S26" s="102">
        <f t="shared" si="26"/>
        <v>0</v>
      </c>
      <c r="T26" s="102">
        <f t="shared" si="19"/>
        <v>0</v>
      </c>
    </row>
    <row r="27" spans="1:292" s="96" customFormat="1" ht="60" x14ac:dyDescent="0.25">
      <c r="A27" s="295" t="s">
        <v>275</v>
      </c>
      <c r="B27" s="99" t="s">
        <v>276</v>
      </c>
      <c r="C27" s="182"/>
      <c r="D27" s="183"/>
      <c r="E27" s="182">
        <f t="shared" ref="E27:H27" si="27">SUM(E28:E36)</f>
        <v>0</v>
      </c>
      <c r="F27" s="182">
        <f t="shared" si="27"/>
        <v>0</v>
      </c>
      <c r="G27" s="182">
        <f t="shared" si="27"/>
        <v>0</v>
      </c>
      <c r="H27" s="182">
        <f t="shared" si="27"/>
        <v>0</v>
      </c>
      <c r="I27" s="102" t="str">
        <f t="shared" si="0"/>
        <v/>
      </c>
      <c r="J27" s="182">
        <f>SUM(J28:J36)</f>
        <v>0</v>
      </c>
      <c r="K27" s="182">
        <f t="shared" ref="K27:S27" si="28">SUM(K28:K36)</f>
        <v>0</v>
      </c>
      <c r="L27" s="182">
        <f t="shared" si="28"/>
        <v>0</v>
      </c>
      <c r="M27" s="204" t="str">
        <f t="shared" si="2"/>
        <v>Utilaje, echipamente tehnologice şi funcţionale care nu necesită
montaj şi echipamente de transport</v>
      </c>
      <c r="N27" s="182">
        <f t="shared" si="28"/>
        <v>0</v>
      </c>
      <c r="O27" s="182">
        <f t="shared" si="28"/>
        <v>0</v>
      </c>
      <c r="P27" s="182">
        <f t="shared" si="28"/>
        <v>0</v>
      </c>
      <c r="Q27" s="182">
        <f t="shared" si="28"/>
        <v>0</v>
      </c>
      <c r="R27" s="182">
        <f t="shared" si="28"/>
        <v>0</v>
      </c>
      <c r="S27" s="182">
        <f t="shared" si="28"/>
        <v>0</v>
      </c>
      <c r="T27" s="102">
        <f t="shared" si="19"/>
        <v>0</v>
      </c>
    </row>
    <row r="28" spans="1:292" ht="36" x14ac:dyDescent="0.25">
      <c r="A28" s="297" t="s">
        <v>526</v>
      </c>
      <c r="B28" s="218" t="s">
        <v>644</v>
      </c>
      <c r="C28" s="176"/>
      <c r="D28" s="177"/>
      <c r="E28" s="176"/>
      <c r="F28" s="178">
        <f>D28*E28</f>
        <v>0</v>
      </c>
      <c r="G28" s="176"/>
      <c r="H28" s="179">
        <f>F28+G28</f>
        <v>0</v>
      </c>
      <c r="I28" s="102" t="str">
        <f t="shared" si="0"/>
        <v/>
      </c>
      <c r="J28" s="100">
        <f>N28+Q28</f>
        <v>0</v>
      </c>
      <c r="K28" s="100">
        <f>O28+R28</f>
        <v>0</v>
      </c>
      <c r="L28" s="100">
        <f t="shared" ref="L28:L35" si="29">P28+S28</f>
        <v>0</v>
      </c>
      <c r="M28" s="204" t="str">
        <f t="shared" si="2"/>
        <v>Se va completa utilajul/echipamentul tehnologic</v>
      </c>
      <c r="N28" s="176"/>
      <c r="O28" s="176"/>
      <c r="P28" s="102">
        <f t="shared" ref="P28:P35" si="30">N28+O28</f>
        <v>0</v>
      </c>
      <c r="Q28" s="176"/>
      <c r="R28" s="176"/>
      <c r="S28" s="102">
        <f>Q28+R28</f>
        <v>0</v>
      </c>
      <c r="T28" s="102">
        <f t="shared" si="19"/>
        <v>0</v>
      </c>
    </row>
    <row r="29" spans="1:292" ht="36" x14ac:dyDescent="0.25">
      <c r="A29" s="298" t="s">
        <v>527</v>
      </c>
      <c r="B29" s="218" t="s">
        <v>644</v>
      </c>
      <c r="C29" s="176"/>
      <c r="D29" s="177"/>
      <c r="E29" s="176"/>
      <c r="F29" s="178">
        <f t="shared" ref="F29:F35" si="31">D29*E29</f>
        <v>0</v>
      </c>
      <c r="G29" s="176"/>
      <c r="H29" s="179">
        <f t="shared" ref="H29:H35" si="32">F29+G29</f>
        <v>0</v>
      </c>
      <c r="I29" s="102" t="str">
        <f t="shared" si="0"/>
        <v/>
      </c>
      <c r="J29" s="100">
        <f t="shared" ref="J29:K35" si="33">N29+Q29</f>
        <v>0</v>
      </c>
      <c r="K29" s="100">
        <f>O29+R29</f>
        <v>0</v>
      </c>
      <c r="L29" s="100">
        <f t="shared" si="29"/>
        <v>0</v>
      </c>
      <c r="M29" s="204" t="str">
        <f t="shared" si="2"/>
        <v>Se va completa utilajul/echipamentul tehnologic</v>
      </c>
      <c r="N29" s="176"/>
      <c r="O29" s="176"/>
      <c r="P29" s="102">
        <f t="shared" si="30"/>
        <v>0</v>
      </c>
      <c r="Q29" s="176"/>
      <c r="R29" s="176"/>
      <c r="S29" s="102">
        <f t="shared" ref="S29:S35" si="34">Q29+R29</f>
        <v>0</v>
      </c>
      <c r="T29" s="102">
        <f t="shared" si="19"/>
        <v>0</v>
      </c>
    </row>
    <row r="30" spans="1:292" ht="36" x14ac:dyDescent="0.25">
      <c r="A30" s="297" t="s">
        <v>528</v>
      </c>
      <c r="B30" s="218" t="s">
        <v>644</v>
      </c>
      <c r="C30" s="176"/>
      <c r="D30" s="177"/>
      <c r="E30" s="176"/>
      <c r="F30" s="178">
        <f t="shared" si="31"/>
        <v>0</v>
      </c>
      <c r="G30" s="176"/>
      <c r="H30" s="179">
        <f t="shared" si="32"/>
        <v>0</v>
      </c>
      <c r="I30" s="102" t="str">
        <f t="shared" si="0"/>
        <v/>
      </c>
      <c r="J30" s="100">
        <f t="shared" si="33"/>
        <v>0</v>
      </c>
      <c r="K30" s="100">
        <f t="shared" si="33"/>
        <v>0</v>
      </c>
      <c r="L30" s="100">
        <f t="shared" si="29"/>
        <v>0</v>
      </c>
      <c r="M30" s="204" t="str">
        <f t="shared" si="2"/>
        <v>Se va completa utilajul/echipamentul tehnologic</v>
      </c>
      <c r="N30" s="176"/>
      <c r="O30" s="176"/>
      <c r="P30" s="102">
        <f t="shared" si="30"/>
        <v>0</v>
      </c>
      <c r="Q30" s="176"/>
      <c r="R30" s="176"/>
      <c r="S30" s="102">
        <f t="shared" si="34"/>
        <v>0</v>
      </c>
      <c r="T30" s="102">
        <f t="shared" si="19"/>
        <v>0</v>
      </c>
    </row>
    <row r="31" spans="1:292" ht="36" x14ac:dyDescent="0.25">
      <c r="A31" s="298" t="s">
        <v>529</v>
      </c>
      <c r="B31" s="218" t="s">
        <v>644</v>
      </c>
      <c r="C31" s="176"/>
      <c r="D31" s="177"/>
      <c r="E31" s="176"/>
      <c r="F31" s="178">
        <f t="shared" si="31"/>
        <v>0</v>
      </c>
      <c r="G31" s="176"/>
      <c r="H31" s="179">
        <f t="shared" si="32"/>
        <v>0</v>
      </c>
      <c r="I31" s="102" t="str">
        <f t="shared" si="0"/>
        <v/>
      </c>
      <c r="J31" s="100">
        <f t="shared" si="33"/>
        <v>0</v>
      </c>
      <c r="K31" s="100">
        <f t="shared" si="33"/>
        <v>0</v>
      </c>
      <c r="L31" s="100">
        <f t="shared" si="29"/>
        <v>0</v>
      </c>
      <c r="M31" s="204" t="str">
        <f t="shared" si="2"/>
        <v>Se va completa utilajul/echipamentul tehnologic</v>
      </c>
      <c r="N31" s="176"/>
      <c r="O31" s="176"/>
      <c r="P31" s="102">
        <f t="shared" si="30"/>
        <v>0</v>
      </c>
      <c r="Q31" s="176"/>
      <c r="R31" s="176"/>
      <c r="S31" s="102">
        <f t="shared" si="34"/>
        <v>0</v>
      </c>
      <c r="T31" s="102">
        <f t="shared" si="19"/>
        <v>0</v>
      </c>
    </row>
    <row r="32" spans="1:292" ht="36" x14ac:dyDescent="0.25">
      <c r="A32" s="297" t="s">
        <v>530</v>
      </c>
      <c r="B32" s="218" t="s">
        <v>644</v>
      </c>
      <c r="C32" s="176"/>
      <c r="D32" s="177"/>
      <c r="E32" s="176"/>
      <c r="F32" s="178">
        <f t="shared" si="31"/>
        <v>0</v>
      </c>
      <c r="G32" s="176"/>
      <c r="H32" s="179">
        <f t="shared" si="32"/>
        <v>0</v>
      </c>
      <c r="I32" s="102" t="str">
        <f t="shared" si="0"/>
        <v/>
      </c>
      <c r="J32" s="100">
        <f t="shared" si="33"/>
        <v>0</v>
      </c>
      <c r="K32" s="100">
        <f t="shared" si="33"/>
        <v>0</v>
      </c>
      <c r="L32" s="100">
        <f t="shared" si="29"/>
        <v>0</v>
      </c>
      <c r="M32" s="204" t="str">
        <f t="shared" si="2"/>
        <v>Se va completa utilajul/echipamentul tehnologic</v>
      </c>
      <c r="N32" s="176"/>
      <c r="O32" s="176"/>
      <c r="P32" s="102">
        <f t="shared" si="30"/>
        <v>0</v>
      </c>
      <c r="Q32" s="176"/>
      <c r="R32" s="176"/>
      <c r="S32" s="102">
        <f t="shared" si="34"/>
        <v>0</v>
      </c>
      <c r="T32" s="102">
        <f t="shared" si="19"/>
        <v>0</v>
      </c>
    </row>
    <row r="33" spans="1:20" ht="36" x14ac:dyDescent="0.25">
      <c r="A33" s="297" t="s">
        <v>531</v>
      </c>
      <c r="B33" s="218" t="s">
        <v>644</v>
      </c>
      <c r="C33" s="176"/>
      <c r="D33" s="177"/>
      <c r="E33" s="176"/>
      <c r="F33" s="178">
        <f t="shared" si="31"/>
        <v>0</v>
      </c>
      <c r="G33" s="176"/>
      <c r="H33" s="179">
        <f t="shared" si="32"/>
        <v>0</v>
      </c>
      <c r="I33" s="102" t="str">
        <f t="shared" si="0"/>
        <v/>
      </c>
      <c r="J33" s="100">
        <f t="shared" si="33"/>
        <v>0</v>
      </c>
      <c r="K33" s="100">
        <f>O33+R33</f>
        <v>0</v>
      </c>
      <c r="L33" s="100">
        <f t="shared" si="29"/>
        <v>0</v>
      </c>
      <c r="M33" s="204" t="str">
        <f t="shared" si="2"/>
        <v>Se va completa utilajul/echipamentul tehnologic</v>
      </c>
      <c r="N33" s="176"/>
      <c r="O33" s="176"/>
      <c r="P33" s="102">
        <f t="shared" si="30"/>
        <v>0</v>
      </c>
      <c r="Q33" s="176"/>
      <c r="R33" s="176"/>
      <c r="S33" s="102">
        <f t="shared" si="34"/>
        <v>0</v>
      </c>
      <c r="T33" s="102">
        <f t="shared" si="19"/>
        <v>0</v>
      </c>
    </row>
    <row r="34" spans="1:20" ht="36" x14ac:dyDescent="0.25">
      <c r="A34" s="297" t="s">
        <v>532</v>
      </c>
      <c r="B34" s="218" t="s">
        <v>644</v>
      </c>
      <c r="C34" s="176"/>
      <c r="D34" s="177"/>
      <c r="E34" s="176"/>
      <c r="F34" s="178">
        <f t="shared" si="31"/>
        <v>0</v>
      </c>
      <c r="G34" s="176"/>
      <c r="H34" s="179">
        <f t="shared" si="32"/>
        <v>0</v>
      </c>
      <c r="I34" s="102" t="str">
        <f t="shared" si="0"/>
        <v/>
      </c>
      <c r="J34" s="100">
        <f t="shared" si="33"/>
        <v>0</v>
      </c>
      <c r="K34" s="100">
        <f t="shared" si="33"/>
        <v>0</v>
      </c>
      <c r="L34" s="100">
        <f t="shared" si="29"/>
        <v>0</v>
      </c>
      <c r="M34" s="204" t="str">
        <f t="shared" si="2"/>
        <v>Se va completa utilajul/echipamentul tehnologic</v>
      </c>
      <c r="N34" s="176"/>
      <c r="O34" s="176"/>
      <c r="P34" s="102">
        <f t="shared" si="30"/>
        <v>0</v>
      </c>
      <c r="Q34" s="176"/>
      <c r="R34" s="176"/>
      <c r="S34" s="102">
        <f t="shared" si="34"/>
        <v>0</v>
      </c>
      <c r="T34" s="102">
        <f t="shared" si="19"/>
        <v>0</v>
      </c>
    </row>
    <row r="35" spans="1:20" ht="36" x14ac:dyDescent="0.25">
      <c r="A35" s="298" t="s">
        <v>533</v>
      </c>
      <c r="B35" s="218" t="s">
        <v>644</v>
      </c>
      <c r="C35" s="176"/>
      <c r="D35" s="177"/>
      <c r="E35" s="176"/>
      <c r="F35" s="178">
        <f t="shared" si="31"/>
        <v>0</v>
      </c>
      <c r="G35" s="176"/>
      <c r="H35" s="179">
        <f t="shared" si="32"/>
        <v>0</v>
      </c>
      <c r="I35" s="102" t="str">
        <f t="shared" si="0"/>
        <v/>
      </c>
      <c r="J35" s="100">
        <f t="shared" si="33"/>
        <v>0</v>
      </c>
      <c r="K35" s="100">
        <f t="shared" si="33"/>
        <v>0</v>
      </c>
      <c r="L35" s="100">
        <f t="shared" si="29"/>
        <v>0</v>
      </c>
      <c r="M35" s="204" t="str">
        <f t="shared" si="2"/>
        <v>Se va completa utilajul/echipamentul tehnologic</v>
      </c>
      <c r="N35" s="176"/>
      <c r="O35" s="176"/>
      <c r="P35" s="102">
        <f t="shared" si="30"/>
        <v>0</v>
      </c>
      <c r="Q35" s="176"/>
      <c r="R35" s="176"/>
      <c r="S35" s="102">
        <f t="shared" si="34"/>
        <v>0</v>
      </c>
      <c r="T35" s="102">
        <f t="shared" si="19"/>
        <v>0</v>
      </c>
    </row>
    <row r="36" spans="1:20" x14ac:dyDescent="0.25">
      <c r="A36" s="294"/>
      <c r="B36" s="98"/>
      <c r="C36" s="179"/>
      <c r="D36" s="184"/>
      <c r="E36" s="179"/>
      <c r="F36" s="179"/>
      <c r="G36" s="179"/>
      <c r="H36" s="179"/>
      <c r="I36" s="102"/>
      <c r="J36" s="100"/>
      <c r="K36" s="100"/>
      <c r="L36" s="100"/>
      <c r="M36" s="219"/>
      <c r="N36" s="179"/>
      <c r="O36" s="179"/>
      <c r="P36" s="102"/>
      <c r="Q36" s="179"/>
      <c r="R36" s="179"/>
      <c r="S36" s="102"/>
      <c r="T36" s="102"/>
    </row>
    <row r="37" spans="1:20" s="96" customFormat="1" x14ac:dyDescent="0.25">
      <c r="A37" s="294" t="s">
        <v>277</v>
      </c>
      <c r="B37" s="98" t="s">
        <v>59</v>
      </c>
      <c r="C37" s="94"/>
      <c r="D37" s="94"/>
      <c r="E37" s="102">
        <f>SUM(E38:E59)</f>
        <v>0</v>
      </c>
      <c r="F37" s="102">
        <f t="shared" ref="F37:H37" si="35">SUM(F38:F59)</f>
        <v>0</v>
      </c>
      <c r="G37" s="102">
        <f t="shared" si="35"/>
        <v>0</v>
      </c>
      <c r="H37" s="102">
        <f t="shared" si="35"/>
        <v>0</v>
      </c>
      <c r="I37" s="102" t="str">
        <f t="shared" ref="I37:I67" si="36">IF(H37&lt;&gt;L37,"Eroare!","")</f>
        <v/>
      </c>
      <c r="J37" s="102">
        <f>SUM(J38:J59)</f>
        <v>0</v>
      </c>
      <c r="K37" s="102">
        <f t="shared" ref="K37:S37" si="37">SUM(K38:K59)</f>
        <v>0</v>
      </c>
      <c r="L37" s="102">
        <f t="shared" si="37"/>
        <v>0</v>
      </c>
      <c r="M37" s="204" t="str">
        <f t="shared" si="2"/>
        <v>Dotări</v>
      </c>
      <c r="N37" s="102">
        <f t="shared" si="37"/>
        <v>0</v>
      </c>
      <c r="O37" s="102">
        <f t="shared" si="37"/>
        <v>0</v>
      </c>
      <c r="P37" s="102">
        <f t="shared" si="37"/>
        <v>0</v>
      </c>
      <c r="Q37" s="102">
        <f t="shared" si="37"/>
        <v>0</v>
      </c>
      <c r="R37" s="102">
        <f t="shared" si="37"/>
        <v>0</v>
      </c>
      <c r="S37" s="102">
        <f t="shared" si="37"/>
        <v>0</v>
      </c>
      <c r="T37" s="102">
        <f t="shared" ref="T37:T70" si="38">S37+P37</f>
        <v>0</v>
      </c>
    </row>
    <row r="38" spans="1:20" ht="24" x14ac:dyDescent="0.25">
      <c r="A38" s="298" t="s">
        <v>534</v>
      </c>
      <c r="B38" s="112" t="s">
        <v>518</v>
      </c>
      <c r="C38" s="176"/>
      <c r="D38" s="177"/>
      <c r="E38" s="176"/>
      <c r="F38" s="178">
        <f t="shared" ref="F38:F58" si="39">D38*E38</f>
        <v>0</v>
      </c>
      <c r="G38" s="176"/>
      <c r="H38" s="179">
        <f t="shared" ref="H38:H58" si="40">F38+G38</f>
        <v>0</v>
      </c>
      <c r="I38" s="102" t="str">
        <f t="shared" si="36"/>
        <v/>
      </c>
      <c r="J38" s="100">
        <f>N38+Q38</f>
        <v>0</v>
      </c>
      <c r="K38" s="100">
        <f>O38+R38</f>
        <v>0</v>
      </c>
      <c r="L38" s="100">
        <f>P38+S38</f>
        <v>0</v>
      </c>
      <c r="M38" s="204" t="str">
        <f t="shared" si="2"/>
        <v>Se va completa denumirea dotarii</v>
      </c>
      <c r="N38" s="176"/>
      <c r="O38" s="176"/>
      <c r="P38" s="100">
        <f>N38+O38</f>
        <v>0</v>
      </c>
      <c r="Q38" s="176"/>
      <c r="R38" s="176"/>
      <c r="S38" s="102">
        <f t="shared" ref="S38:S58" si="41">Q38+R38</f>
        <v>0</v>
      </c>
      <c r="T38" s="102">
        <f t="shared" si="38"/>
        <v>0</v>
      </c>
    </row>
    <row r="39" spans="1:20" ht="24" x14ac:dyDescent="0.25">
      <c r="A39" s="297" t="s">
        <v>535</v>
      </c>
      <c r="B39" s="112" t="s">
        <v>518</v>
      </c>
      <c r="C39" s="176"/>
      <c r="D39" s="177"/>
      <c r="E39" s="176"/>
      <c r="F39" s="178">
        <f t="shared" si="39"/>
        <v>0</v>
      </c>
      <c r="G39" s="176"/>
      <c r="H39" s="179">
        <f t="shared" si="40"/>
        <v>0</v>
      </c>
      <c r="I39" s="102" t="str">
        <f t="shared" si="36"/>
        <v/>
      </c>
      <c r="J39" s="100">
        <f t="shared" ref="J39:L54" si="42">N39+Q39</f>
        <v>0</v>
      </c>
      <c r="K39" s="100">
        <f t="shared" si="42"/>
        <v>0</v>
      </c>
      <c r="L39" s="100">
        <f t="shared" si="42"/>
        <v>0</v>
      </c>
      <c r="M39" s="204" t="str">
        <f t="shared" si="2"/>
        <v>Se va completa denumirea dotarii</v>
      </c>
      <c r="N39" s="176"/>
      <c r="O39" s="176"/>
      <c r="P39" s="100">
        <f t="shared" ref="P39:P58" si="43">N39+O39</f>
        <v>0</v>
      </c>
      <c r="Q39" s="176"/>
      <c r="R39" s="176"/>
      <c r="S39" s="102">
        <f t="shared" si="41"/>
        <v>0</v>
      </c>
      <c r="T39" s="102">
        <f t="shared" si="38"/>
        <v>0</v>
      </c>
    </row>
    <row r="40" spans="1:20" ht="24" x14ac:dyDescent="0.25">
      <c r="A40" s="298" t="s">
        <v>536</v>
      </c>
      <c r="B40" s="112" t="s">
        <v>518</v>
      </c>
      <c r="C40" s="176"/>
      <c r="D40" s="177"/>
      <c r="E40" s="176"/>
      <c r="F40" s="178">
        <f t="shared" si="39"/>
        <v>0</v>
      </c>
      <c r="G40" s="176"/>
      <c r="H40" s="179">
        <f t="shared" si="40"/>
        <v>0</v>
      </c>
      <c r="I40" s="102" t="str">
        <f t="shared" si="36"/>
        <v/>
      </c>
      <c r="J40" s="100">
        <f t="shared" si="42"/>
        <v>0</v>
      </c>
      <c r="K40" s="100">
        <f t="shared" si="42"/>
        <v>0</v>
      </c>
      <c r="L40" s="100">
        <f>P40+S40</f>
        <v>0</v>
      </c>
      <c r="M40" s="204" t="str">
        <f t="shared" si="2"/>
        <v>Se va completa denumirea dotarii</v>
      </c>
      <c r="N40" s="176"/>
      <c r="O40" s="176"/>
      <c r="P40" s="100">
        <f t="shared" si="43"/>
        <v>0</v>
      </c>
      <c r="Q40" s="176"/>
      <c r="R40" s="176"/>
      <c r="S40" s="102">
        <f t="shared" si="41"/>
        <v>0</v>
      </c>
      <c r="T40" s="102">
        <f t="shared" si="38"/>
        <v>0</v>
      </c>
    </row>
    <row r="41" spans="1:20" ht="24" x14ac:dyDescent="0.25">
      <c r="A41" s="298" t="s">
        <v>537</v>
      </c>
      <c r="B41" s="112" t="s">
        <v>518</v>
      </c>
      <c r="C41" s="176"/>
      <c r="D41" s="177"/>
      <c r="E41" s="176"/>
      <c r="F41" s="178">
        <f t="shared" si="39"/>
        <v>0</v>
      </c>
      <c r="G41" s="176"/>
      <c r="H41" s="179">
        <f t="shared" si="40"/>
        <v>0</v>
      </c>
      <c r="I41" s="102" t="str">
        <f t="shared" si="36"/>
        <v/>
      </c>
      <c r="J41" s="100">
        <f t="shared" si="42"/>
        <v>0</v>
      </c>
      <c r="K41" s="100">
        <f t="shared" si="42"/>
        <v>0</v>
      </c>
      <c r="L41" s="100">
        <f t="shared" si="42"/>
        <v>0</v>
      </c>
      <c r="M41" s="204" t="str">
        <f t="shared" si="2"/>
        <v>Se va completa denumirea dotarii</v>
      </c>
      <c r="N41" s="176"/>
      <c r="O41" s="176"/>
      <c r="P41" s="100">
        <f t="shared" si="43"/>
        <v>0</v>
      </c>
      <c r="Q41" s="176"/>
      <c r="R41" s="176"/>
      <c r="S41" s="102">
        <f t="shared" si="41"/>
        <v>0</v>
      </c>
      <c r="T41" s="102">
        <f t="shared" si="38"/>
        <v>0</v>
      </c>
    </row>
    <row r="42" spans="1:20" ht="24" x14ac:dyDescent="0.25">
      <c r="A42" s="297" t="s">
        <v>538</v>
      </c>
      <c r="B42" s="112" t="s">
        <v>518</v>
      </c>
      <c r="C42" s="176"/>
      <c r="D42" s="177"/>
      <c r="E42" s="176"/>
      <c r="F42" s="178">
        <f t="shared" si="39"/>
        <v>0</v>
      </c>
      <c r="G42" s="176"/>
      <c r="H42" s="179">
        <f t="shared" si="40"/>
        <v>0</v>
      </c>
      <c r="I42" s="102" t="str">
        <f t="shared" si="36"/>
        <v/>
      </c>
      <c r="J42" s="100">
        <f t="shared" si="42"/>
        <v>0</v>
      </c>
      <c r="K42" s="100">
        <f t="shared" si="42"/>
        <v>0</v>
      </c>
      <c r="L42" s="100">
        <f t="shared" si="42"/>
        <v>0</v>
      </c>
      <c r="M42" s="204" t="str">
        <f t="shared" si="2"/>
        <v>Se va completa denumirea dotarii</v>
      </c>
      <c r="N42" s="176"/>
      <c r="O42" s="176"/>
      <c r="P42" s="100">
        <f t="shared" si="43"/>
        <v>0</v>
      </c>
      <c r="Q42" s="176"/>
      <c r="R42" s="176"/>
      <c r="S42" s="102">
        <f t="shared" si="41"/>
        <v>0</v>
      </c>
      <c r="T42" s="102">
        <f t="shared" si="38"/>
        <v>0</v>
      </c>
    </row>
    <row r="43" spans="1:20" ht="24" x14ac:dyDescent="0.25">
      <c r="A43" s="297" t="s">
        <v>539</v>
      </c>
      <c r="B43" s="112" t="s">
        <v>518</v>
      </c>
      <c r="C43" s="176"/>
      <c r="D43" s="177"/>
      <c r="E43" s="176"/>
      <c r="F43" s="178">
        <f t="shared" si="39"/>
        <v>0</v>
      </c>
      <c r="G43" s="176"/>
      <c r="H43" s="179">
        <f>F43+G43</f>
        <v>0</v>
      </c>
      <c r="I43" s="102" t="str">
        <f t="shared" si="36"/>
        <v/>
      </c>
      <c r="J43" s="100">
        <f t="shared" si="42"/>
        <v>0</v>
      </c>
      <c r="K43" s="100">
        <f t="shared" si="42"/>
        <v>0</v>
      </c>
      <c r="L43" s="100">
        <f t="shared" si="42"/>
        <v>0</v>
      </c>
      <c r="M43" s="204" t="str">
        <f t="shared" si="2"/>
        <v>Se va completa denumirea dotarii</v>
      </c>
      <c r="N43" s="176"/>
      <c r="O43" s="176"/>
      <c r="P43" s="100">
        <f t="shared" si="43"/>
        <v>0</v>
      </c>
      <c r="Q43" s="176"/>
      <c r="R43" s="176"/>
      <c r="S43" s="102">
        <f t="shared" si="41"/>
        <v>0</v>
      </c>
      <c r="T43" s="102">
        <f t="shared" si="38"/>
        <v>0</v>
      </c>
    </row>
    <row r="44" spans="1:20" ht="24" x14ac:dyDescent="0.25">
      <c r="A44" s="297" t="s">
        <v>540</v>
      </c>
      <c r="B44" s="112" t="s">
        <v>518</v>
      </c>
      <c r="C44" s="176"/>
      <c r="D44" s="177"/>
      <c r="E44" s="176"/>
      <c r="F44" s="178">
        <f t="shared" si="39"/>
        <v>0</v>
      </c>
      <c r="G44" s="176"/>
      <c r="H44" s="179">
        <f t="shared" si="40"/>
        <v>0</v>
      </c>
      <c r="I44" s="102" t="str">
        <f t="shared" si="36"/>
        <v/>
      </c>
      <c r="J44" s="100">
        <f t="shared" si="42"/>
        <v>0</v>
      </c>
      <c r="K44" s="100">
        <f t="shared" si="42"/>
        <v>0</v>
      </c>
      <c r="L44" s="100">
        <f t="shared" si="42"/>
        <v>0</v>
      </c>
      <c r="M44" s="204" t="str">
        <f t="shared" si="2"/>
        <v>Se va completa denumirea dotarii</v>
      </c>
      <c r="N44" s="176"/>
      <c r="O44" s="176"/>
      <c r="P44" s="100">
        <f t="shared" si="43"/>
        <v>0</v>
      </c>
      <c r="Q44" s="176"/>
      <c r="R44" s="176"/>
      <c r="S44" s="102">
        <f t="shared" si="41"/>
        <v>0</v>
      </c>
      <c r="T44" s="102">
        <f t="shared" si="38"/>
        <v>0</v>
      </c>
    </row>
    <row r="45" spans="1:20" ht="24" x14ac:dyDescent="0.25">
      <c r="A45" s="297" t="s">
        <v>541</v>
      </c>
      <c r="B45" s="112" t="s">
        <v>518</v>
      </c>
      <c r="C45" s="176"/>
      <c r="D45" s="177"/>
      <c r="E45" s="176"/>
      <c r="F45" s="178">
        <f t="shared" si="39"/>
        <v>0</v>
      </c>
      <c r="G45" s="176"/>
      <c r="H45" s="179">
        <f t="shared" si="40"/>
        <v>0</v>
      </c>
      <c r="I45" s="102" t="str">
        <f t="shared" si="36"/>
        <v/>
      </c>
      <c r="J45" s="100">
        <f t="shared" si="42"/>
        <v>0</v>
      </c>
      <c r="K45" s="100">
        <f t="shared" si="42"/>
        <v>0</v>
      </c>
      <c r="L45" s="100">
        <f t="shared" si="42"/>
        <v>0</v>
      </c>
      <c r="M45" s="204" t="str">
        <f t="shared" si="2"/>
        <v>Se va completa denumirea dotarii</v>
      </c>
      <c r="N45" s="176"/>
      <c r="O45" s="176"/>
      <c r="P45" s="100">
        <f t="shared" si="43"/>
        <v>0</v>
      </c>
      <c r="Q45" s="176"/>
      <c r="R45" s="176"/>
      <c r="S45" s="102">
        <f t="shared" si="41"/>
        <v>0</v>
      </c>
      <c r="T45" s="102">
        <f t="shared" si="38"/>
        <v>0</v>
      </c>
    </row>
    <row r="46" spans="1:20" ht="24" x14ac:dyDescent="0.25">
      <c r="A46" s="297" t="s">
        <v>542</v>
      </c>
      <c r="B46" s="112" t="s">
        <v>518</v>
      </c>
      <c r="C46" s="176"/>
      <c r="D46" s="177"/>
      <c r="E46" s="176"/>
      <c r="F46" s="178">
        <f t="shared" si="39"/>
        <v>0</v>
      </c>
      <c r="G46" s="176"/>
      <c r="H46" s="179">
        <f t="shared" si="40"/>
        <v>0</v>
      </c>
      <c r="I46" s="102" t="str">
        <f t="shared" si="36"/>
        <v/>
      </c>
      <c r="J46" s="100">
        <f t="shared" si="42"/>
        <v>0</v>
      </c>
      <c r="K46" s="100">
        <f t="shared" si="42"/>
        <v>0</v>
      </c>
      <c r="L46" s="100">
        <f t="shared" si="42"/>
        <v>0</v>
      </c>
      <c r="M46" s="204" t="str">
        <f t="shared" si="2"/>
        <v>Se va completa denumirea dotarii</v>
      </c>
      <c r="N46" s="176"/>
      <c r="O46" s="176"/>
      <c r="P46" s="100">
        <f t="shared" si="43"/>
        <v>0</v>
      </c>
      <c r="Q46" s="176"/>
      <c r="R46" s="176"/>
      <c r="S46" s="102">
        <f t="shared" si="41"/>
        <v>0</v>
      </c>
      <c r="T46" s="102">
        <f t="shared" si="38"/>
        <v>0</v>
      </c>
    </row>
    <row r="47" spans="1:20" ht="24" x14ac:dyDescent="0.25">
      <c r="A47" s="297" t="s">
        <v>543</v>
      </c>
      <c r="B47" s="112" t="s">
        <v>518</v>
      </c>
      <c r="C47" s="176"/>
      <c r="D47" s="177"/>
      <c r="E47" s="176"/>
      <c r="F47" s="178">
        <f t="shared" si="39"/>
        <v>0</v>
      </c>
      <c r="G47" s="176"/>
      <c r="H47" s="179">
        <f t="shared" si="40"/>
        <v>0</v>
      </c>
      <c r="I47" s="102" t="str">
        <f t="shared" si="36"/>
        <v/>
      </c>
      <c r="J47" s="100">
        <f t="shared" si="42"/>
        <v>0</v>
      </c>
      <c r="K47" s="100">
        <f t="shared" si="42"/>
        <v>0</v>
      </c>
      <c r="L47" s="100">
        <f t="shared" si="42"/>
        <v>0</v>
      </c>
      <c r="M47" s="204" t="str">
        <f t="shared" si="2"/>
        <v>Se va completa denumirea dotarii</v>
      </c>
      <c r="N47" s="176"/>
      <c r="O47" s="176"/>
      <c r="P47" s="100">
        <f t="shared" si="43"/>
        <v>0</v>
      </c>
      <c r="Q47" s="176"/>
      <c r="R47" s="176"/>
      <c r="S47" s="102">
        <f t="shared" si="41"/>
        <v>0</v>
      </c>
      <c r="T47" s="102">
        <f t="shared" si="38"/>
        <v>0</v>
      </c>
    </row>
    <row r="48" spans="1:20" ht="24" x14ac:dyDescent="0.25">
      <c r="A48" s="297" t="s">
        <v>544</v>
      </c>
      <c r="B48" s="112" t="s">
        <v>518</v>
      </c>
      <c r="C48" s="176"/>
      <c r="D48" s="177"/>
      <c r="E48" s="176"/>
      <c r="F48" s="178">
        <f t="shared" si="39"/>
        <v>0</v>
      </c>
      <c r="G48" s="176"/>
      <c r="H48" s="179">
        <f t="shared" si="40"/>
        <v>0</v>
      </c>
      <c r="I48" s="102" t="str">
        <f t="shared" si="36"/>
        <v/>
      </c>
      <c r="J48" s="100">
        <f t="shared" si="42"/>
        <v>0</v>
      </c>
      <c r="K48" s="100">
        <f t="shared" si="42"/>
        <v>0</v>
      </c>
      <c r="L48" s="100">
        <f t="shared" si="42"/>
        <v>0</v>
      </c>
      <c r="M48" s="204" t="str">
        <f t="shared" si="2"/>
        <v>Se va completa denumirea dotarii</v>
      </c>
      <c r="N48" s="176"/>
      <c r="O48" s="176"/>
      <c r="P48" s="100">
        <f t="shared" si="43"/>
        <v>0</v>
      </c>
      <c r="Q48" s="176"/>
      <c r="R48" s="176"/>
      <c r="S48" s="102">
        <f t="shared" si="41"/>
        <v>0</v>
      </c>
      <c r="T48" s="102">
        <f t="shared" si="38"/>
        <v>0</v>
      </c>
    </row>
    <row r="49" spans="1:21" ht="24" x14ac:dyDescent="0.25">
      <c r="A49" s="297" t="s">
        <v>545</v>
      </c>
      <c r="B49" s="112" t="s">
        <v>518</v>
      </c>
      <c r="C49" s="176"/>
      <c r="D49" s="177"/>
      <c r="E49" s="176"/>
      <c r="F49" s="178">
        <f t="shared" si="39"/>
        <v>0</v>
      </c>
      <c r="G49" s="176"/>
      <c r="H49" s="179">
        <f t="shared" si="40"/>
        <v>0</v>
      </c>
      <c r="I49" s="102" t="str">
        <f t="shared" si="36"/>
        <v/>
      </c>
      <c r="J49" s="100">
        <f t="shared" si="42"/>
        <v>0</v>
      </c>
      <c r="K49" s="100">
        <f t="shared" si="42"/>
        <v>0</v>
      </c>
      <c r="L49" s="100">
        <f t="shared" si="42"/>
        <v>0</v>
      </c>
      <c r="M49" s="204" t="str">
        <f t="shared" si="2"/>
        <v>Se va completa denumirea dotarii</v>
      </c>
      <c r="N49" s="176"/>
      <c r="O49" s="176"/>
      <c r="P49" s="100">
        <f t="shared" si="43"/>
        <v>0</v>
      </c>
      <c r="Q49" s="176"/>
      <c r="R49" s="176"/>
      <c r="S49" s="102">
        <f t="shared" si="41"/>
        <v>0</v>
      </c>
      <c r="T49" s="102">
        <f t="shared" si="38"/>
        <v>0</v>
      </c>
    </row>
    <row r="50" spans="1:21" ht="24" x14ac:dyDescent="0.25">
      <c r="A50" s="297" t="s">
        <v>546</v>
      </c>
      <c r="B50" s="112" t="s">
        <v>518</v>
      </c>
      <c r="C50" s="176"/>
      <c r="D50" s="177"/>
      <c r="E50" s="176"/>
      <c r="F50" s="178">
        <f t="shared" si="39"/>
        <v>0</v>
      </c>
      <c r="G50" s="176"/>
      <c r="H50" s="179">
        <f t="shared" si="40"/>
        <v>0</v>
      </c>
      <c r="I50" s="102" t="str">
        <f t="shared" si="36"/>
        <v/>
      </c>
      <c r="J50" s="100">
        <f t="shared" si="42"/>
        <v>0</v>
      </c>
      <c r="K50" s="100">
        <f t="shared" si="42"/>
        <v>0</v>
      </c>
      <c r="L50" s="100">
        <f t="shared" si="42"/>
        <v>0</v>
      </c>
      <c r="M50" s="204" t="str">
        <f t="shared" si="2"/>
        <v>Se va completa denumirea dotarii</v>
      </c>
      <c r="N50" s="176"/>
      <c r="O50" s="176"/>
      <c r="P50" s="100">
        <f t="shared" si="43"/>
        <v>0</v>
      </c>
      <c r="Q50" s="176"/>
      <c r="R50" s="176"/>
      <c r="S50" s="102">
        <f t="shared" si="41"/>
        <v>0</v>
      </c>
      <c r="T50" s="102">
        <f t="shared" si="38"/>
        <v>0</v>
      </c>
    </row>
    <row r="51" spans="1:21" ht="24" x14ac:dyDescent="0.25">
      <c r="A51" s="297" t="s">
        <v>547</v>
      </c>
      <c r="B51" s="112" t="s">
        <v>518</v>
      </c>
      <c r="C51" s="176"/>
      <c r="D51" s="177"/>
      <c r="E51" s="176"/>
      <c r="F51" s="178">
        <f t="shared" si="39"/>
        <v>0</v>
      </c>
      <c r="G51" s="176"/>
      <c r="H51" s="179">
        <f t="shared" si="40"/>
        <v>0</v>
      </c>
      <c r="I51" s="102" t="str">
        <f t="shared" si="36"/>
        <v/>
      </c>
      <c r="J51" s="100">
        <f t="shared" si="42"/>
        <v>0</v>
      </c>
      <c r="K51" s="100">
        <f t="shared" si="42"/>
        <v>0</v>
      </c>
      <c r="L51" s="100">
        <f t="shared" si="42"/>
        <v>0</v>
      </c>
      <c r="M51" s="204" t="str">
        <f t="shared" si="2"/>
        <v>Se va completa denumirea dotarii</v>
      </c>
      <c r="N51" s="176"/>
      <c r="O51" s="176"/>
      <c r="P51" s="100">
        <f t="shared" si="43"/>
        <v>0</v>
      </c>
      <c r="Q51" s="176"/>
      <c r="R51" s="176"/>
      <c r="S51" s="102">
        <f t="shared" si="41"/>
        <v>0</v>
      </c>
      <c r="T51" s="102">
        <f t="shared" si="38"/>
        <v>0</v>
      </c>
    </row>
    <row r="52" spans="1:21" ht="24" x14ac:dyDescent="0.25">
      <c r="A52" s="297" t="s">
        <v>548</v>
      </c>
      <c r="B52" s="112" t="s">
        <v>518</v>
      </c>
      <c r="C52" s="176"/>
      <c r="D52" s="177"/>
      <c r="E52" s="176"/>
      <c r="F52" s="178">
        <f t="shared" si="39"/>
        <v>0</v>
      </c>
      <c r="G52" s="176"/>
      <c r="H52" s="179">
        <f t="shared" si="40"/>
        <v>0</v>
      </c>
      <c r="I52" s="102" t="str">
        <f t="shared" si="36"/>
        <v/>
      </c>
      <c r="J52" s="100">
        <f t="shared" si="42"/>
        <v>0</v>
      </c>
      <c r="K52" s="100">
        <f t="shared" si="42"/>
        <v>0</v>
      </c>
      <c r="L52" s="100">
        <f t="shared" si="42"/>
        <v>0</v>
      </c>
      <c r="M52" s="204" t="str">
        <f t="shared" si="2"/>
        <v>Se va completa denumirea dotarii</v>
      </c>
      <c r="N52" s="176"/>
      <c r="O52" s="176"/>
      <c r="P52" s="100">
        <f t="shared" si="43"/>
        <v>0</v>
      </c>
      <c r="Q52" s="176"/>
      <c r="R52" s="176"/>
      <c r="S52" s="102">
        <f t="shared" si="41"/>
        <v>0</v>
      </c>
      <c r="T52" s="102">
        <f t="shared" si="38"/>
        <v>0</v>
      </c>
    </row>
    <row r="53" spans="1:21" ht="24" x14ac:dyDescent="0.25">
      <c r="A53" s="297" t="s">
        <v>549</v>
      </c>
      <c r="B53" s="112" t="s">
        <v>518</v>
      </c>
      <c r="C53" s="176"/>
      <c r="D53" s="177"/>
      <c r="E53" s="176"/>
      <c r="F53" s="178">
        <f t="shared" si="39"/>
        <v>0</v>
      </c>
      <c r="G53" s="176"/>
      <c r="H53" s="179">
        <f t="shared" si="40"/>
        <v>0</v>
      </c>
      <c r="I53" s="102" t="str">
        <f t="shared" si="36"/>
        <v/>
      </c>
      <c r="J53" s="100">
        <f t="shared" si="42"/>
        <v>0</v>
      </c>
      <c r="K53" s="100">
        <f t="shared" si="42"/>
        <v>0</v>
      </c>
      <c r="L53" s="100">
        <f t="shared" si="42"/>
        <v>0</v>
      </c>
      <c r="M53" s="204" t="str">
        <f t="shared" si="2"/>
        <v>Se va completa denumirea dotarii</v>
      </c>
      <c r="N53" s="176"/>
      <c r="O53" s="176"/>
      <c r="P53" s="100">
        <f t="shared" si="43"/>
        <v>0</v>
      </c>
      <c r="Q53" s="176"/>
      <c r="R53" s="176"/>
      <c r="S53" s="102">
        <f t="shared" si="41"/>
        <v>0</v>
      </c>
      <c r="T53" s="102">
        <f t="shared" si="38"/>
        <v>0</v>
      </c>
    </row>
    <row r="54" spans="1:21" ht="24" x14ac:dyDescent="0.25">
      <c r="A54" s="297" t="s">
        <v>550</v>
      </c>
      <c r="B54" s="112" t="s">
        <v>518</v>
      </c>
      <c r="C54" s="176"/>
      <c r="D54" s="177"/>
      <c r="E54" s="176"/>
      <c r="F54" s="178">
        <f t="shared" si="39"/>
        <v>0</v>
      </c>
      <c r="G54" s="176"/>
      <c r="H54" s="179">
        <f t="shared" si="40"/>
        <v>0</v>
      </c>
      <c r="I54" s="102" t="str">
        <f t="shared" si="36"/>
        <v/>
      </c>
      <c r="J54" s="100">
        <f t="shared" si="42"/>
        <v>0</v>
      </c>
      <c r="K54" s="100">
        <f t="shared" si="42"/>
        <v>0</v>
      </c>
      <c r="L54" s="100">
        <f t="shared" si="42"/>
        <v>0</v>
      </c>
      <c r="M54" s="204" t="str">
        <f t="shared" si="2"/>
        <v>Se va completa denumirea dotarii</v>
      </c>
      <c r="N54" s="176"/>
      <c r="O54" s="176"/>
      <c r="P54" s="100">
        <f t="shared" si="43"/>
        <v>0</v>
      </c>
      <c r="Q54" s="176"/>
      <c r="R54" s="176"/>
      <c r="S54" s="102">
        <f t="shared" si="41"/>
        <v>0</v>
      </c>
      <c r="T54" s="102">
        <f t="shared" si="38"/>
        <v>0</v>
      </c>
    </row>
    <row r="55" spans="1:21" ht="24" x14ac:dyDescent="0.25">
      <c r="A55" s="297" t="s">
        <v>551</v>
      </c>
      <c r="B55" s="112" t="s">
        <v>518</v>
      </c>
      <c r="C55" s="176"/>
      <c r="D55" s="177"/>
      <c r="E55" s="176"/>
      <c r="F55" s="178">
        <f t="shared" si="39"/>
        <v>0</v>
      </c>
      <c r="G55" s="176"/>
      <c r="H55" s="179">
        <f t="shared" si="40"/>
        <v>0</v>
      </c>
      <c r="I55" s="102" t="str">
        <f t="shared" si="36"/>
        <v/>
      </c>
      <c r="J55" s="100">
        <f t="shared" ref="J55:L58" si="44">N55+Q55</f>
        <v>0</v>
      </c>
      <c r="K55" s="100">
        <f t="shared" si="44"/>
        <v>0</v>
      </c>
      <c r="L55" s="100">
        <f t="shared" si="44"/>
        <v>0</v>
      </c>
      <c r="M55" s="204" t="str">
        <f t="shared" si="2"/>
        <v>Se va completa denumirea dotarii</v>
      </c>
      <c r="N55" s="176"/>
      <c r="O55" s="176"/>
      <c r="P55" s="100">
        <f t="shared" si="43"/>
        <v>0</v>
      </c>
      <c r="Q55" s="176"/>
      <c r="R55" s="176"/>
      <c r="S55" s="102">
        <f t="shared" si="41"/>
        <v>0</v>
      </c>
      <c r="T55" s="102">
        <f t="shared" si="38"/>
        <v>0</v>
      </c>
    </row>
    <row r="56" spans="1:21" ht="24" x14ac:dyDescent="0.25">
      <c r="A56" s="297" t="s">
        <v>552</v>
      </c>
      <c r="B56" s="112" t="s">
        <v>518</v>
      </c>
      <c r="C56" s="176"/>
      <c r="D56" s="177"/>
      <c r="E56" s="176"/>
      <c r="F56" s="178">
        <f t="shared" si="39"/>
        <v>0</v>
      </c>
      <c r="G56" s="176"/>
      <c r="H56" s="179">
        <f t="shared" si="40"/>
        <v>0</v>
      </c>
      <c r="I56" s="102" t="str">
        <f t="shared" si="36"/>
        <v/>
      </c>
      <c r="J56" s="100">
        <f t="shared" si="44"/>
        <v>0</v>
      </c>
      <c r="K56" s="100">
        <f t="shared" si="44"/>
        <v>0</v>
      </c>
      <c r="L56" s="100">
        <f t="shared" si="44"/>
        <v>0</v>
      </c>
      <c r="M56" s="204" t="str">
        <f t="shared" si="2"/>
        <v>Se va completa denumirea dotarii</v>
      </c>
      <c r="N56" s="176"/>
      <c r="O56" s="176"/>
      <c r="P56" s="100">
        <f t="shared" si="43"/>
        <v>0</v>
      </c>
      <c r="Q56" s="176"/>
      <c r="R56" s="176"/>
      <c r="S56" s="102">
        <f t="shared" si="41"/>
        <v>0</v>
      </c>
      <c r="T56" s="102">
        <f t="shared" si="38"/>
        <v>0</v>
      </c>
    </row>
    <row r="57" spans="1:21" ht="24" x14ac:dyDescent="0.25">
      <c r="A57" s="297" t="s">
        <v>553</v>
      </c>
      <c r="B57" s="112" t="s">
        <v>518</v>
      </c>
      <c r="C57" s="176"/>
      <c r="D57" s="177"/>
      <c r="E57" s="176"/>
      <c r="F57" s="178">
        <f t="shared" si="39"/>
        <v>0</v>
      </c>
      <c r="G57" s="176"/>
      <c r="H57" s="179">
        <f t="shared" si="40"/>
        <v>0</v>
      </c>
      <c r="I57" s="102" t="str">
        <f t="shared" si="36"/>
        <v/>
      </c>
      <c r="J57" s="100">
        <f t="shared" si="44"/>
        <v>0</v>
      </c>
      <c r="K57" s="100">
        <f t="shared" si="44"/>
        <v>0</v>
      </c>
      <c r="L57" s="100">
        <f t="shared" si="44"/>
        <v>0</v>
      </c>
      <c r="M57" s="204" t="str">
        <f t="shared" si="2"/>
        <v>Se va completa denumirea dotarii</v>
      </c>
      <c r="N57" s="176"/>
      <c r="O57" s="176"/>
      <c r="P57" s="100">
        <f t="shared" si="43"/>
        <v>0</v>
      </c>
      <c r="Q57" s="176"/>
      <c r="R57" s="176"/>
      <c r="S57" s="102">
        <f t="shared" si="41"/>
        <v>0</v>
      </c>
      <c r="T57" s="102">
        <f t="shared" si="38"/>
        <v>0</v>
      </c>
    </row>
    <row r="58" spans="1:21" ht="24" x14ac:dyDescent="0.25">
      <c r="A58" s="297" t="s">
        <v>554</v>
      </c>
      <c r="B58" s="112" t="s">
        <v>518</v>
      </c>
      <c r="C58" s="176"/>
      <c r="D58" s="177"/>
      <c r="E58" s="176"/>
      <c r="F58" s="178">
        <f t="shared" si="39"/>
        <v>0</v>
      </c>
      <c r="G58" s="176"/>
      <c r="H58" s="179">
        <f t="shared" si="40"/>
        <v>0</v>
      </c>
      <c r="I58" s="102" t="str">
        <f t="shared" si="36"/>
        <v/>
      </c>
      <c r="J58" s="100">
        <f t="shared" si="44"/>
        <v>0</v>
      </c>
      <c r="K58" s="100">
        <f t="shared" si="44"/>
        <v>0</v>
      </c>
      <c r="L58" s="100">
        <f t="shared" si="44"/>
        <v>0</v>
      </c>
      <c r="M58" s="204" t="str">
        <f t="shared" si="2"/>
        <v>Se va completa denumirea dotarii</v>
      </c>
      <c r="N58" s="176"/>
      <c r="O58" s="176"/>
      <c r="P58" s="100">
        <f t="shared" si="43"/>
        <v>0</v>
      </c>
      <c r="Q58" s="176"/>
      <c r="R58" s="176"/>
      <c r="S58" s="102">
        <f t="shared" si="41"/>
        <v>0</v>
      </c>
      <c r="T58" s="102">
        <f t="shared" si="38"/>
        <v>0</v>
      </c>
    </row>
    <row r="59" spans="1:21" x14ac:dyDescent="0.25">
      <c r="A59" s="297"/>
      <c r="B59" s="98"/>
      <c r="C59" s="97"/>
      <c r="D59" s="97"/>
      <c r="E59" s="100"/>
      <c r="F59" s="100"/>
      <c r="G59" s="100"/>
      <c r="H59" s="100"/>
      <c r="I59" s="102"/>
      <c r="J59" s="100"/>
      <c r="K59" s="100"/>
      <c r="L59" s="100"/>
      <c r="M59" s="219"/>
      <c r="N59" s="100"/>
      <c r="O59" s="100"/>
      <c r="P59" s="100"/>
      <c r="Q59" s="100"/>
      <c r="R59" s="100"/>
      <c r="S59" s="100"/>
      <c r="T59" s="102"/>
    </row>
    <row r="60" spans="1:21" s="96" customFormat="1" ht="13.8" x14ac:dyDescent="0.25">
      <c r="A60" s="295" t="s">
        <v>278</v>
      </c>
      <c r="B60" s="99" t="s">
        <v>68</v>
      </c>
      <c r="C60" s="94"/>
      <c r="D60" s="94"/>
      <c r="E60" s="102">
        <f>SUM(E61:E70)</f>
        <v>0</v>
      </c>
      <c r="F60" s="102">
        <f>SUM(F61:F70)</f>
        <v>0</v>
      </c>
      <c r="G60" s="185">
        <f>SUM(G61:G70)</f>
        <v>0</v>
      </c>
      <c r="H60" s="102">
        <f>SUM(H61:H70)</f>
        <v>0</v>
      </c>
      <c r="I60" s="102" t="str">
        <f t="shared" si="36"/>
        <v/>
      </c>
      <c r="J60" s="102">
        <f>SUM(J61:J70)</f>
        <v>0</v>
      </c>
      <c r="K60" s="102">
        <f>SUM(K61:K70)</f>
        <v>0</v>
      </c>
      <c r="L60" s="102">
        <f>SUM(L61:L70)</f>
        <v>0</v>
      </c>
      <c r="M60" s="204" t="str">
        <f t="shared" si="2"/>
        <v>Active necorporale</v>
      </c>
      <c r="N60" s="102">
        <f t="shared" ref="N60:S60" si="45">SUM(N61:N70)</f>
        <v>0</v>
      </c>
      <c r="O60" s="102">
        <f t="shared" si="45"/>
        <v>0</v>
      </c>
      <c r="P60" s="102">
        <f t="shared" si="45"/>
        <v>0</v>
      </c>
      <c r="Q60" s="102">
        <f t="shared" si="45"/>
        <v>0</v>
      </c>
      <c r="R60" s="102">
        <f t="shared" si="45"/>
        <v>0</v>
      </c>
      <c r="S60" s="102">
        <f t="shared" si="45"/>
        <v>0</v>
      </c>
      <c r="T60" s="102">
        <f t="shared" si="38"/>
        <v>0</v>
      </c>
      <c r="U60" s="290" t="str">
        <f>IF(P60&gt;SUM(P19+P27+P37+P11+P12)*'0-Instructiuni'!F21,"!!! Atentie prag active necorporale","")</f>
        <v/>
      </c>
    </row>
    <row r="61" spans="1:21" ht="24" x14ac:dyDescent="0.25">
      <c r="A61" s="294" t="s">
        <v>555</v>
      </c>
      <c r="B61" s="112" t="s">
        <v>642</v>
      </c>
      <c r="C61" s="176"/>
      <c r="D61" s="177"/>
      <c r="E61" s="176"/>
      <c r="F61" s="178">
        <f t="shared" ref="F61:F70" si="46">D61*E61</f>
        <v>0</v>
      </c>
      <c r="G61" s="176"/>
      <c r="H61" s="179">
        <f t="shared" ref="H61:H70" si="47">F61+G61</f>
        <v>0</v>
      </c>
      <c r="I61" s="102" t="str">
        <f t="shared" si="36"/>
        <v/>
      </c>
      <c r="J61" s="100">
        <f t="shared" ref="J61:L70" si="48">N61+Q61</f>
        <v>0</v>
      </c>
      <c r="K61" s="100">
        <f t="shared" si="48"/>
        <v>0</v>
      </c>
      <c r="L61" s="100">
        <f t="shared" si="48"/>
        <v>0</v>
      </c>
      <c r="M61" s="204" t="str">
        <f>B61</f>
        <v>Se va completa activul necorporal</v>
      </c>
      <c r="N61" s="176"/>
      <c r="O61" s="176"/>
      <c r="P61" s="100">
        <f t="shared" ref="P61:P70" si="49">N61+O61</f>
        <v>0</v>
      </c>
      <c r="Q61" s="176"/>
      <c r="R61" s="176"/>
      <c r="S61" s="100">
        <f t="shared" ref="S61:S70" si="50">Q61+R61</f>
        <v>0</v>
      </c>
      <c r="T61" s="102">
        <f t="shared" si="38"/>
        <v>0</v>
      </c>
    </row>
    <row r="62" spans="1:21" ht="24" x14ac:dyDescent="0.25">
      <c r="A62" s="294" t="s">
        <v>556</v>
      </c>
      <c r="B62" s="112" t="s">
        <v>642</v>
      </c>
      <c r="C62" s="176"/>
      <c r="D62" s="177"/>
      <c r="E62" s="176"/>
      <c r="F62" s="178">
        <f t="shared" si="46"/>
        <v>0</v>
      </c>
      <c r="G62" s="176"/>
      <c r="H62" s="179">
        <f t="shared" si="47"/>
        <v>0</v>
      </c>
      <c r="I62" s="102" t="str">
        <f t="shared" si="36"/>
        <v/>
      </c>
      <c r="J62" s="100">
        <f t="shared" si="48"/>
        <v>0</v>
      </c>
      <c r="K62" s="100">
        <f t="shared" si="48"/>
        <v>0</v>
      </c>
      <c r="L62" s="100">
        <f t="shared" si="48"/>
        <v>0</v>
      </c>
      <c r="M62" s="204" t="str">
        <f t="shared" si="2"/>
        <v>Se va completa activul necorporal</v>
      </c>
      <c r="N62" s="176"/>
      <c r="O62" s="176"/>
      <c r="P62" s="100">
        <f t="shared" si="49"/>
        <v>0</v>
      </c>
      <c r="Q62" s="176"/>
      <c r="R62" s="176"/>
      <c r="S62" s="100">
        <f t="shared" si="50"/>
        <v>0</v>
      </c>
      <c r="T62" s="102">
        <f t="shared" si="38"/>
        <v>0</v>
      </c>
    </row>
    <row r="63" spans="1:21" ht="24" x14ac:dyDescent="0.25">
      <c r="A63" s="294" t="s">
        <v>557</v>
      </c>
      <c r="B63" s="112" t="s">
        <v>642</v>
      </c>
      <c r="C63" s="176"/>
      <c r="D63" s="177"/>
      <c r="E63" s="176"/>
      <c r="F63" s="178">
        <f t="shared" si="46"/>
        <v>0</v>
      </c>
      <c r="G63" s="176"/>
      <c r="H63" s="179">
        <f t="shared" si="47"/>
        <v>0</v>
      </c>
      <c r="I63" s="102" t="str">
        <f t="shared" si="36"/>
        <v/>
      </c>
      <c r="J63" s="100">
        <f t="shared" si="48"/>
        <v>0</v>
      </c>
      <c r="K63" s="100">
        <f t="shared" si="48"/>
        <v>0</v>
      </c>
      <c r="L63" s="100">
        <f t="shared" si="48"/>
        <v>0</v>
      </c>
      <c r="M63" s="204" t="str">
        <f t="shared" si="2"/>
        <v>Se va completa activul necorporal</v>
      </c>
      <c r="N63" s="176"/>
      <c r="O63" s="176"/>
      <c r="P63" s="100">
        <f t="shared" si="49"/>
        <v>0</v>
      </c>
      <c r="Q63" s="176"/>
      <c r="R63" s="176"/>
      <c r="S63" s="100">
        <f t="shared" si="50"/>
        <v>0</v>
      </c>
      <c r="T63" s="102">
        <f t="shared" si="38"/>
        <v>0</v>
      </c>
    </row>
    <row r="64" spans="1:21" ht="24" x14ac:dyDescent="0.25">
      <c r="A64" s="294" t="s">
        <v>558</v>
      </c>
      <c r="B64" s="112" t="s">
        <v>642</v>
      </c>
      <c r="C64" s="176"/>
      <c r="D64" s="177"/>
      <c r="E64" s="176"/>
      <c r="F64" s="178">
        <f t="shared" si="46"/>
        <v>0</v>
      </c>
      <c r="G64" s="176"/>
      <c r="H64" s="179">
        <f t="shared" si="47"/>
        <v>0</v>
      </c>
      <c r="I64" s="102" t="str">
        <f t="shared" si="36"/>
        <v/>
      </c>
      <c r="J64" s="100">
        <f t="shared" si="48"/>
        <v>0</v>
      </c>
      <c r="K64" s="100">
        <f>O64+R64</f>
        <v>0</v>
      </c>
      <c r="L64" s="100">
        <f t="shared" si="48"/>
        <v>0</v>
      </c>
      <c r="M64" s="204" t="str">
        <f t="shared" si="2"/>
        <v>Se va completa activul necorporal</v>
      </c>
      <c r="N64" s="176"/>
      <c r="O64" s="176"/>
      <c r="P64" s="100">
        <f t="shared" si="49"/>
        <v>0</v>
      </c>
      <c r="Q64" s="176"/>
      <c r="R64" s="176"/>
      <c r="S64" s="100">
        <f t="shared" si="50"/>
        <v>0</v>
      </c>
      <c r="T64" s="102">
        <f t="shared" si="38"/>
        <v>0</v>
      </c>
    </row>
    <row r="65" spans="1:21" ht="24" x14ac:dyDescent="0.25">
      <c r="A65" s="294" t="s">
        <v>559</v>
      </c>
      <c r="B65" s="112" t="s">
        <v>642</v>
      </c>
      <c r="C65" s="176"/>
      <c r="D65" s="177"/>
      <c r="E65" s="176"/>
      <c r="F65" s="178">
        <f t="shared" si="46"/>
        <v>0</v>
      </c>
      <c r="G65" s="176"/>
      <c r="H65" s="179">
        <f t="shared" si="47"/>
        <v>0</v>
      </c>
      <c r="I65" s="102" t="str">
        <f t="shared" si="36"/>
        <v/>
      </c>
      <c r="J65" s="100">
        <f t="shared" si="48"/>
        <v>0</v>
      </c>
      <c r="K65" s="100">
        <f t="shared" si="48"/>
        <v>0</v>
      </c>
      <c r="L65" s="100">
        <f t="shared" si="48"/>
        <v>0</v>
      </c>
      <c r="M65" s="204" t="str">
        <f t="shared" si="2"/>
        <v>Se va completa activul necorporal</v>
      </c>
      <c r="N65" s="176"/>
      <c r="O65" s="176"/>
      <c r="P65" s="100">
        <f t="shared" si="49"/>
        <v>0</v>
      </c>
      <c r="Q65" s="176"/>
      <c r="R65" s="176"/>
      <c r="S65" s="100">
        <f t="shared" si="50"/>
        <v>0</v>
      </c>
      <c r="T65" s="102">
        <f t="shared" si="38"/>
        <v>0</v>
      </c>
    </row>
    <row r="66" spans="1:21" ht="24" x14ac:dyDescent="0.25">
      <c r="A66" s="294" t="s">
        <v>560</v>
      </c>
      <c r="B66" s="112" t="s">
        <v>642</v>
      </c>
      <c r="C66" s="176"/>
      <c r="D66" s="177"/>
      <c r="E66" s="176"/>
      <c r="F66" s="178">
        <f t="shared" si="46"/>
        <v>0</v>
      </c>
      <c r="G66" s="176"/>
      <c r="H66" s="179">
        <f t="shared" si="47"/>
        <v>0</v>
      </c>
      <c r="I66" s="102" t="str">
        <f t="shared" si="36"/>
        <v/>
      </c>
      <c r="J66" s="100">
        <f t="shared" si="48"/>
        <v>0</v>
      </c>
      <c r="K66" s="100">
        <f t="shared" si="48"/>
        <v>0</v>
      </c>
      <c r="L66" s="100">
        <f t="shared" si="48"/>
        <v>0</v>
      </c>
      <c r="M66" s="204" t="str">
        <f t="shared" si="2"/>
        <v>Se va completa activul necorporal</v>
      </c>
      <c r="N66" s="176"/>
      <c r="O66" s="176"/>
      <c r="P66" s="100">
        <f t="shared" si="49"/>
        <v>0</v>
      </c>
      <c r="Q66" s="176"/>
      <c r="R66" s="176"/>
      <c r="S66" s="100">
        <f t="shared" si="50"/>
        <v>0</v>
      </c>
      <c r="T66" s="102">
        <f t="shared" si="38"/>
        <v>0</v>
      </c>
    </row>
    <row r="67" spans="1:21" ht="24" x14ac:dyDescent="0.25">
      <c r="A67" s="294" t="s">
        <v>561</v>
      </c>
      <c r="B67" s="112" t="s">
        <v>642</v>
      </c>
      <c r="C67" s="176"/>
      <c r="D67" s="177"/>
      <c r="E67" s="176"/>
      <c r="F67" s="178">
        <f t="shared" si="46"/>
        <v>0</v>
      </c>
      <c r="G67" s="176"/>
      <c r="H67" s="179">
        <f t="shared" si="47"/>
        <v>0</v>
      </c>
      <c r="I67" s="102" t="str">
        <f t="shared" si="36"/>
        <v/>
      </c>
      <c r="J67" s="100">
        <f t="shared" si="48"/>
        <v>0</v>
      </c>
      <c r="K67" s="100">
        <f t="shared" si="48"/>
        <v>0</v>
      </c>
      <c r="L67" s="100">
        <f t="shared" si="48"/>
        <v>0</v>
      </c>
      <c r="M67" s="204" t="str">
        <f t="shared" si="2"/>
        <v>Se va completa activul necorporal</v>
      </c>
      <c r="N67" s="176"/>
      <c r="O67" s="176"/>
      <c r="P67" s="100">
        <f t="shared" si="49"/>
        <v>0</v>
      </c>
      <c r="Q67" s="176"/>
      <c r="R67" s="176"/>
      <c r="S67" s="100">
        <f t="shared" si="50"/>
        <v>0</v>
      </c>
      <c r="T67" s="102">
        <f t="shared" si="38"/>
        <v>0</v>
      </c>
    </row>
    <row r="68" spans="1:21" ht="24" x14ac:dyDescent="0.25">
      <c r="A68" s="294" t="s">
        <v>562</v>
      </c>
      <c r="B68" s="112" t="s">
        <v>642</v>
      </c>
      <c r="C68" s="176"/>
      <c r="D68" s="177"/>
      <c r="E68" s="176"/>
      <c r="F68" s="178">
        <f t="shared" si="46"/>
        <v>0</v>
      </c>
      <c r="G68" s="176"/>
      <c r="H68" s="179">
        <f t="shared" si="47"/>
        <v>0</v>
      </c>
      <c r="I68" s="102" t="str">
        <f t="shared" ref="I68:I79" si="51">IF(H68&lt;&gt;L68,"Eroare!","")</f>
        <v/>
      </c>
      <c r="J68" s="100">
        <f t="shared" si="48"/>
        <v>0</v>
      </c>
      <c r="K68" s="100">
        <f t="shared" si="48"/>
        <v>0</v>
      </c>
      <c r="L68" s="100">
        <f t="shared" si="48"/>
        <v>0</v>
      </c>
      <c r="M68" s="204" t="str">
        <f t="shared" si="2"/>
        <v>Se va completa activul necorporal</v>
      </c>
      <c r="N68" s="176"/>
      <c r="O68" s="176"/>
      <c r="P68" s="100">
        <f t="shared" si="49"/>
        <v>0</v>
      </c>
      <c r="Q68" s="176"/>
      <c r="R68" s="176"/>
      <c r="S68" s="100">
        <f t="shared" si="50"/>
        <v>0</v>
      </c>
      <c r="T68" s="102">
        <f t="shared" si="38"/>
        <v>0</v>
      </c>
    </row>
    <row r="69" spans="1:21" ht="24" x14ac:dyDescent="0.25">
      <c r="A69" s="294" t="s">
        <v>563</v>
      </c>
      <c r="B69" s="112" t="s">
        <v>642</v>
      </c>
      <c r="C69" s="176"/>
      <c r="D69" s="177"/>
      <c r="E69" s="176"/>
      <c r="F69" s="178">
        <f t="shared" si="46"/>
        <v>0</v>
      </c>
      <c r="G69" s="176"/>
      <c r="H69" s="179">
        <f t="shared" si="47"/>
        <v>0</v>
      </c>
      <c r="I69" s="102" t="str">
        <f t="shared" si="51"/>
        <v/>
      </c>
      <c r="J69" s="100">
        <f t="shared" si="48"/>
        <v>0</v>
      </c>
      <c r="K69" s="100">
        <f t="shared" si="48"/>
        <v>0</v>
      </c>
      <c r="L69" s="100">
        <f t="shared" si="48"/>
        <v>0</v>
      </c>
      <c r="M69" s="204" t="str">
        <f t="shared" ref="M69:M107" si="52">B69</f>
        <v>Se va completa activul necorporal</v>
      </c>
      <c r="N69" s="176"/>
      <c r="O69" s="176"/>
      <c r="P69" s="100">
        <f t="shared" si="49"/>
        <v>0</v>
      </c>
      <c r="Q69" s="176"/>
      <c r="R69" s="176"/>
      <c r="S69" s="100">
        <f t="shared" si="50"/>
        <v>0</v>
      </c>
      <c r="T69" s="102">
        <f t="shared" si="38"/>
        <v>0</v>
      </c>
    </row>
    <row r="70" spans="1:21" ht="24" x14ac:dyDescent="0.25">
      <c r="A70" s="294" t="s">
        <v>564</v>
      </c>
      <c r="B70" s="112" t="s">
        <v>642</v>
      </c>
      <c r="C70" s="176"/>
      <c r="D70" s="177"/>
      <c r="E70" s="176"/>
      <c r="F70" s="178">
        <f t="shared" si="46"/>
        <v>0</v>
      </c>
      <c r="G70" s="176"/>
      <c r="H70" s="179">
        <f t="shared" si="47"/>
        <v>0</v>
      </c>
      <c r="I70" s="102" t="str">
        <f t="shared" si="51"/>
        <v/>
      </c>
      <c r="J70" s="100">
        <f t="shared" si="48"/>
        <v>0</v>
      </c>
      <c r="K70" s="100">
        <f t="shared" si="48"/>
        <v>0</v>
      </c>
      <c r="L70" s="100">
        <f t="shared" si="48"/>
        <v>0</v>
      </c>
      <c r="M70" s="204" t="str">
        <f t="shared" si="52"/>
        <v>Se va completa activul necorporal</v>
      </c>
      <c r="N70" s="176"/>
      <c r="O70" s="176"/>
      <c r="P70" s="100">
        <f t="shared" si="49"/>
        <v>0</v>
      </c>
      <c r="Q70" s="176"/>
      <c r="R70" s="176"/>
      <c r="S70" s="100">
        <f t="shared" si="50"/>
        <v>0</v>
      </c>
      <c r="T70" s="102">
        <f t="shared" si="38"/>
        <v>0</v>
      </c>
    </row>
    <row r="71" spans="1:21" x14ac:dyDescent="0.25">
      <c r="A71" s="297"/>
      <c r="B71" s="98"/>
      <c r="C71" s="97"/>
      <c r="D71" s="97"/>
      <c r="E71" s="100"/>
      <c r="F71" s="100"/>
      <c r="G71" s="100"/>
      <c r="H71" s="100"/>
      <c r="I71" s="102" t="str">
        <f t="shared" si="51"/>
        <v/>
      </c>
      <c r="J71" s="100"/>
      <c r="K71" s="100"/>
      <c r="L71" s="100"/>
      <c r="M71" s="219"/>
      <c r="N71" s="100"/>
      <c r="O71" s="100"/>
      <c r="P71" s="100"/>
      <c r="Q71" s="100"/>
      <c r="R71" s="100"/>
      <c r="S71" s="100"/>
      <c r="T71" s="102"/>
    </row>
    <row r="72" spans="1:21" ht="13.8" x14ac:dyDescent="0.25">
      <c r="A72" s="186"/>
      <c r="B72" s="305" t="s">
        <v>309</v>
      </c>
      <c r="C72" s="105"/>
      <c r="D72" s="105"/>
      <c r="E72" s="104">
        <f>E73+E77+E78+E79+E80+E87+E88+E92+E95+E101+E107</f>
        <v>0</v>
      </c>
      <c r="F72" s="104">
        <f>F73+F77+F78+F79+F80+F87+F88+F92+F95+F101+F107</f>
        <v>0</v>
      </c>
      <c r="G72" s="104">
        <f>G73+G77+G78+G79+G80+G87+G88+G92+G95+G101+G107</f>
        <v>0</v>
      </c>
      <c r="H72" s="104">
        <f>H73+H77+H78+H79+H80+H87+H88+H92+H95+H101+H107</f>
        <v>0</v>
      </c>
      <c r="I72" s="102" t="str">
        <f t="shared" si="51"/>
        <v/>
      </c>
      <c r="J72" s="104">
        <f>J73+J77+J78+J79+J80+J87+J88+J92+J95+J101+J107</f>
        <v>0</v>
      </c>
      <c r="K72" s="104">
        <f>K73+K77+K78+K79+K80+K87+K88+K92+K95+K101+K107</f>
        <v>0</v>
      </c>
      <c r="L72" s="104">
        <f>L73+L77+L78+L79+L80+L87+L88+L92+L95+L101+L107</f>
        <v>0</v>
      </c>
      <c r="M72" s="204" t="str">
        <f t="shared" si="52"/>
        <v>SERVICII</v>
      </c>
      <c r="N72" s="104">
        <f t="shared" ref="N72:T72" si="53">N73+N77+N78+N79+N80+N87+N88+N92+N95+N101+N107</f>
        <v>0</v>
      </c>
      <c r="O72" s="104">
        <f t="shared" si="53"/>
        <v>0</v>
      </c>
      <c r="P72" s="104">
        <f t="shared" si="53"/>
        <v>0</v>
      </c>
      <c r="Q72" s="104">
        <f t="shared" si="53"/>
        <v>0</v>
      </c>
      <c r="R72" s="104">
        <f t="shared" si="53"/>
        <v>0</v>
      </c>
      <c r="S72" s="104">
        <f t="shared" si="53"/>
        <v>0</v>
      </c>
      <c r="T72" s="104">
        <f t="shared" si="53"/>
        <v>0</v>
      </c>
      <c r="U72" s="290"/>
    </row>
    <row r="73" spans="1:21" s="96" customFormat="1" ht="13.8" x14ac:dyDescent="0.25">
      <c r="A73" s="299" t="s">
        <v>439</v>
      </c>
      <c r="B73" s="99" t="s">
        <v>440</v>
      </c>
      <c r="C73" s="94"/>
      <c r="D73" s="94"/>
      <c r="E73" s="102">
        <f>SUM(E74:E76)</f>
        <v>0</v>
      </c>
      <c r="F73" s="185">
        <f t="shared" ref="F73:H73" si="54">SUM(F74:F76)</f>
        <v>0</v>
      </c>
      <c r="G73" s="185">
        <f t="shared" si="54"/>
        <v>0</v>
      </c>
      <c r="H73" s="102">
        <f t="shared" si="54"/>
        <v>0</v>
      </c>
      <c r="I73" s="102" t="str">
        <f t="shared" si="51"/>
        <v/>
      </c>
      <c r="J73" s="102">
        <f>SUM(J74:J76)</f>
        <v>0</v>
      </c>
      <c r="K73" s="102">
        <f t="shared" ref="K73:S73" si="55">SUM(K74:K76)</f>
        <v>0</v>
      </c>
      <c r="L73" s="102">
        <f t="shared" si="55"/>
        <v>0</v>
      </c>
      <c r="M73" s="204" t="str">
        <f t="shared" si="52"/>
        <v xml:space="preserve">Studii </v>
      </c>
      <c r="N73" s="102">
        <f t="shared" si="55"/>
        <v>0</v>
      </c>
      <c r="O73" s="102">
        <f t="shared" si="55"/>
        <v>0</v>
      </c>
      <c r="P73" s="102">
        <f t="shared" si="55"/>
        <v>0</v>
      </c>
      <c r="Q73" s="102">
        <f t="shared" si="55"/>
        <v>0</v>
      </c>
      <c r="R73" s="102">
        <f t="shared" si="55"/>
        <v>0</v>
      </c>
      <c r="S73" s="102">
        <f t="shared" si="55"/>
        <v>0</v>
      </c>
      <c r="T73" s="102">
        <f t="shared" ref="T73:T107" si="56">S73+P73</f>
        <v>0</v>
      </c>
      <c r="U73" s="289"/>
    </row>
    <row r="74" spans="1:21" x14ac:dyDescent="0.25">
      <c r="A74" s="297" t="s">
        <v>287</v>
      </c>
      <c r="B74" s="98" t="s">
        <v>161</v>
      </c>
      <c r="C74" s="176"/>
      <c r="D74" s="177"/>
      <c r="E74" s="176"/>
      <c r="F74" s="178">
        <f t="shared" ref="F74:F94" si="57">D74*E74</f>
        <v>0</v>
      </c>
      <c r="G74" s="176"/>
      <c r="H74" s="179">
        <f t="shared" ref="H74" si="58">F74+G74</f>
        <v>0</v>
      </c>
      <c r="I74" s="102" t="str">
        <f t="shared" si="51"/>
        <v/>
      </c>
      <c r="J74" s="100">
        <f t="shared" ref="J74:L94" si="59">N74+Q74</f>
        <v>0</v>
      </c>
      <c r="K74" s="100">
        <f>O74+R74</f>
        <v>0</v>
      </c>
      <c r="L74" s="100">
        <f t="shared" si="59"/>
        <v>0</v>
      </c>
      <c r="M74" s="204" t="str">
        <f t="shared" si="52"/>
        <v>Studii de teren</v>
      </c>
      <c r="N74" s="176"/>
      <c r="O74" s="176"/>
      <c r="P74" s="100">
        <f t="shared" ref="P74:P94" si="60">N74+O74</f>
        <v>0</v>
      </c>
      <c r="Q74" s="176"/>
      <c r="R74" s="176"/>
      <c r="S74" s="100">
        <f t="shared" ref="S74:S78" si="61">Q74+R74</f>
        <v>0</v>
      </c>
      <c r="T74" s="102">
        <f t="shared" si="56"/>
        <v>0</v>
      </c>
    </row>
    <row r="75" spans="1:21" ht="24" x14ac:dyDescent="0.25">
      <c r="A75" s="297" t="s">
        <v>288</v>
      </c>
      <c r="B75" s="98" t="s">
        <v>290</v>
      </c>
      <c r="C75" s="176"/>
      <c r="D75" s="177"/>
      <c r="E75" s="176"/>
      <c r="F75" s="178">
        <f t="shared" si="57"/>
        <v>0</v>
      </c>
      <c r="G75" s="176"/>
      <c r="H75" s="179">
        <f>F75+G75</f>
        <v>0</v>
      </c>
      <c r="I75" s="102" t="str">
        <f t="shared" si="51"/>
        <v/>
      </c>
      <c r="J75" s="100">
        <f t="shared" si="59"/>
        <v>0</v>
      </c>
      <c r="K75" s="100">
        <f t="shared" ref="K75:K78" si="62">O75+R75</f>
        <v>0</v>
      </c>
      <c r="L75" s="100">
        <f t="shared" si="59"/>
        <v>0</v>
      </c>
      <c r="M75" s="204" t="str">
        <f t="shared" si="52"/>
        <v>Raport privind impactul asupra mediului</v>
      </c>
      <c r="N75" s="176"/>
      <c r="O75" s="176"/>
      <c r="P75" s="100">
        <f t="shared" si="60"/>
        <v>0</v>
      </c>
      <c r="Q75" s="176"/>
      <c r="R75" s="176"/>
      <c r="S75" s="100">
        <f t="shared" si="61"/>
        <v>0</v>
      </c>
      <c r="T75" s="102">
        <f t="shared" si="56"/>
        <v>0</v>
      </c>
    </row>
    <row r="76" spans="1:21" x14ac:dyDescent="0.25">
      <c r="A76" s="297" t="s">
        <v>289</v>
      </c>
      <c r="B76" s="98" t="s">
        <v>291</v>
      </c>
      <c r="C76" s="176"/>
      <c r="D76" s="177"/>
      <c r="E76" s="176"/>
      <c r="F76" s="178">
        <f t="shared" si="57"/>
        <v>0</v>
      </c>
      <c r="G76" s="176"/>
      <c r="H76" s="179">
        <f t="shared" ref="H76:H86" si="63">F76+G76</f>
        <v>0</v>
      </c>
      <c r="I76" s="102" t="str">
        <f t="shared" si="51"/>
        <v/>
      </c>
      <c r="J76" s="100">
        <f t="shared" si="59"/>
        <v>0</v>
      </c>
      <c r="K76" s="100">
        <f t="shared" si="62"/>
        <v>0</v>
      </c>
      <c r="L76" s="100">
        <f t="shared" si="59"/>
        <v>0</v>
      </c>
      <c r="M76" s="204" t="str">
        <f t="shared" si="52"/>
        <v>Alte studii specifice</v>
      </c>
      <c r="N76" s="176"/>
      <c r="O76" s="176"/>
      <c r="P76" s="100">
        <f t="shared" si="60"/>
        <v>0</v>
      </c>
      <c r="Q76" s="176"/>
      <c r="R76" s="176"/>
      <c r="S76" s="100">
        <f t="shared" si="61"/>
        <v>0</v>
      </c>
      <c r="T76" s="102">
        <f t="shared" si="56"/>
        <v>0</v>
      </c>
    </row>
    <row r="77" spans="1:21" s="96" customFormat="1" ht="48" x14ac:dyDescent="0.25">
      <c r="A77" s="295" t="s">
        <v>441</v>
      </c>
      <c r="B77" s="99" t="s">
        <v>267</v>
      </c>
      <c r="C77" s="187"/>
      <c r="D77" s="177"/>
      <c r="E77" s="176"/>
      <c r="F77" s="188">
        <f>D77*E77</f>
        <v>0</v>
      </c>
      <c r="G77" s="176"/>
      <c r="H77" s="182">
        <f t="shared" si="63"/>
        <v>0</v>
      </c>
      <c r="I77" s="102" t="str">
        <f t="shared" si="51"/>
        <v/>
      </c>
      <c r="J77" s="102">
        <f t="shared" si="59"/>
        <v>0</v>
      </c>
      <c r="K77" s="100">
        <f t="shared" si="62"/>
        <v>0</v>
      </c>
      <c r="L77" s="102">
        <f t="shared" si="59"/>
        <v>0</v>
      </c>
      <c r="M77" s="204" t="str">
        <f t="shared" si="52"/>
        <v>Documentaţii-suport şi cheltuieli pentru obţinerea de avize,
acorduri şi autorizaţii</v>
      </c>
      <c r="N77" s="176"/>
      <c r="O77" s="176"/>
      <c r="P77" s="102">
        <f t="shared" si="60"/>
        <v>0</v>
      </c>
      <c r="Q77" s="176"/>
      <c r="R77" s="176"/>
      <c r="S77" s="102">
        <f t="shared" si="61"/>
        <v>0</v>
      </c>
      <c r="T77" s="102">
        <f t="shared" si="56"/>
        <v>0</v>
      </c>
    </row>
    <row r="78" spans="1:21" s="96" customFormat="1" x14ac:dyDescent="0.25">
      <c r="A78" s="295" t="s">
        <v>63</v>
      </c>
      <c r="B78" s="206" t="s">
        <v>268</v>
      </c>
      <c r="C78" s="187"/>
      <c r="D78" s="177"/>
      <c r="E78" s="176"/>
      <c r="F78" s="188">
        <f t="shared" si="57"/>
        <v>0</v>
      </c>
      <c r="G78" s="176"/>
      <c r="H78" s="182">
        <f t="shared" si="63"/>
        <v>0</v>
      </c>
      <c r="I78" s="102" t="str">
        <f t="shared" si="51"/>
        <v/>
      </c>
      <c r="J78" s="102">
        <f t="shared" si="59"/>
        <v>0</v>
      </c>
      <c r="K78" s="100">
        <f t="shared" si="62"/>
        <v>0</v>
      </c>
      <c r="L78" s="102">
        <f t="shared" si="59"/>
        <v>0</v>
      </c>
      <c r="M78" s="204" t="str">
        <f t="shared" si="52"/>
        <v>Expertizare tehnică</v>
      </c>
      <c r="N78" s="176"/>
      <c r="O78" s="176"/>
      <c r="P78" s="102">
        <f t="shared" si="60"/>
        <v>0</v>
      </c>
      <c r="Q78" s="176"/>
      <c r="R78" s="176"/>
      <c r="S78" s="102">
        <f t="shared" si="61"/>
        <v>0</v>
      </c>
      <c r="T78" s="102">
        <f t="shared" si="56"/>
        <v>0</v>
      </c>
    </row>
    <row r="79" spans="1:21" ht="48" x14ac:dyDescent="0.25">
      <c r="A79" s="294" t="s">
        <v>64</v>
      </c>
      <c r="B79" s="99" t="s">
        <v>720</v>
      </c>
      <c r="C79" s="176"/>
      <c r="D79" s="177"/>
      <c r="E79" s="176"/>
      <c r="F79" s="178">
        <f t="shared" si="57"/>
        <v>0</v>
      </c>
      <c r="G79" s="176"/>
      <c r="H79" s="179">
        <f t="shared" si="63"/>
        <v>0</v>
      </c>
      <c r="I79" s="102" t="str">
        <f t="shared" si="51"/>
        <v/>
      </c>
      <c r="J79" s="100">
        <f t="shared" si="59"/>
        <v>0</v>
      </c>
      <c r="K79" s="100">
        <f>O79+R79</f>
        <v>0</v>
      </c>
      <c r="L79" s="100">
        <f t="shared" si="59"/>
        <v>0</v>
      </c>
      <c r="M79" s="204" t="str">
        <f t="shared" si="52"/>
        <v xml:space="preserve">Certificarea performanţei energetice şi auditul energetic al clădirilor, auditul de siguranţă rutieră </v>
      </c>
      <c r="N79" s="176"/>
      <c r="O79" s="176"/>
      <c r="P79" s="100">
        <f t="shared" si="60"/>
        <v>0</v>
      </c>
      <c r="Q79" s="176"/>
      <c r="R79" s="176"/>
      <c r="S79" s="100">
        <f>Q79+R79</f>
        <v>0</v>
      </c>
      <c r="T79" s="102">
        <f t="shared" si="56"/>
        <v>0</v>
      </c>
    </row>
    <row r="80" spans="1:21" s="96" customFormat="1" x14ac:dyDescent="0.25">
      <c r="A80" s="295" t="s">
        <v>442</v>
      </c>
      <c r="B80" s="99" t="s">
        <v>269</v>
      </c>
      <c r="C80" s="182"/>
      <c r="D80" s="183"/>
      <c r="E80" s="182">
        <f>SUM(E81:E86)</f>
        <v>0</v>
      </c>
      <c r="F80" s="182">
        <f>SUM(F81:F86)</f>
        <v>0</v>
      </c>
      <c r="G80" s="182">
        <f>SUM(G81:G86)</f>
        <v>0</v>
      </c>
      <c r="H80" s="182">
        <f>SUM(H81:H86)</f>
        <v>0</v>
      </c>
      <c r="I80" s="102" t="str">
        <f>IF(H80&lt;&gt;L80,"Eroare!","")</f>
        <v/>
      </c>
      <c r="J80" s="182">
        <f t="shared" ref="J80:K80" si="64">SUM(J81:J86)</f>
        <v>0</v>
      </c>
      <c r="K80" s="182">
        <f t="shared" si="64"/>
        <v>0</v>
      </c>
      <c r="L80" s="182">
        <f>SUM(L81:L86)</f>
        <v>0</v>
      </c>
      <c r="M80" s="204" t="str">
        <f t="shared" si="52"/>
        <v>Proiectare</v>
      </c>
      <c r="N80" s="182">
        <f t="shared" ref="N80:S80" si="65">SUM(N81:N86)</f>
        <v>0</v>
      </c>
      <c r="O80" s="182">
        <f t="shared" si="65"/>
        <v>0</v>
      </c>
      <c r="P80" s="182">
        <f t="shared" si="65"/>
        <v>0</v>
      </c>
      <c r="Q80" s="182">
        <f t="shared" si="65"/>
        <v>0</v>
      </c>
      <c r="R80" s="182">
        <f t="shared" si="65"/>
        <v>0</v>
      </c>
      <c r="S80" s="182">
        <f t="shared" si="65"/>
        <v>0</v>
      </c>
      <c r="T80" s="182">
        <f>SUM(T81:T86)</f>
        <v>0</v>
      </c>
    </row>
    <row r="81" spans="1:292" s="189" customFormat="1" x14ac:dyDescent="0.25">
      <c r="A81" s="295" t="s">
        <v>443</v>
      </c>
      <c r="B81" s="98" t="s">
        <v>444</v>
      </c>
      <c r="C81" s="176"/>
      <c r="D81" s="177"/>
      <c r="E81" s="176"/>
      <c r="F81" s="178">
        <f t="shared" ref="F81:F83" si="66">D81*E81</f>
        <v>0</v>
      </c>
      <c r="G81" s="176"/>
      <c r="H81" s="178">
        <f t="shared" ref="H81:H83" si="67">F81+G81</f>
        <v>0</v>
      </c>
      <c r="I81" s="102"/>
      <c r="J81" s="180">
        <f t="shared" ref="J81" si="68">N81+Q81</f>
        <v>0</v>
      </c>
      <c r="K81" s="100">
        <f t="shared" ref="K81" si="69">O81+R81</f>
        <v>0</v>
      </c>
      <c r="L81" s="180">
        <f>J81+K81</f>
        <v>0</v>
      </c>
      <c r="M81" s="204" t="str">
        <f t="shared" si="52"/>
        <v>Temă de proiectare</v>
      </c>
      <c r="N81" s="179"/>
      <c r="O81" s="179"/>
      <c r="P81" s="182"/>
      <c r="Q81" s="176"/>
      <c r="R81" s="176"/>
      <c r="S81" s="180">
        <f t="shared" ref="S81:S86" si="70">Q81+R81</f>
        <v>0</v>
      </c>
      <c r="T81" s="102">
        <f>S81+P81</f>
        <v>0</v>
      </c>
      <c r="U81" s="96"/>
      <c r="V81" s="96"/>
      <c r="W81" s="96"/>
      <c r="X81" s="96"/>
      <c r="Y81" s="96"/>
      <c r="Z81" s="96"/>
      <c r="AA81" s="96"/>
      <c r="AB81" s="96"/>
      <c r="AC81" s="96"/>
      <c r="AD81" s="96"/>
      <c r="AE81" s="96"/>
      <c r="AF81" s="96"/>
      <c r="AG81" s="96"/>
      <c r="AH81" s="96"/>
      <c r="AI81" s="96"/>
      <c r="AJ81" s="96"/>
      <c r="BN81" s="96"/>
      <c r="BO81" s="96"/>
      <c r="BP81" s="96"/>
      <c r="BQ81" s="96"/>
      <c r="BR81" s="96"/>
      <c r="BS81" s="96"/>
      <c r="BT81" s="96"/>
      <c r="BU81" s="96"/>
      <c r="BV81" s="96"/>
      <c r="BW81" s="96"/>
      <c r="BX81" s="96"/>
      <c r="BY81" s="96"/>
      <c r="BZ81" s="96"/>
      <c r="CA81" s="96"/>
      <c r="CB81" s="96"/>
      <c r="CC81" s="96"/>
      <c r="CD81" s="96"/>
      <c r="CE81" s="96"/>
      <c r="CF81" s="96"/>
      <c r="CG81" s="96"/>
      <c r="CH81" s="96"/>
      <c r="CI81" s="96"/>
      <c r="CJ81" s="96"/>
      <c r="CK81" s="96"/>
      <c r="CL81" s="96"/>
      <c r="CM81" s="96"/>
      <c r="CN81" s="96"/>
      <c r="CO81" s="96"/>
      <c r="CP81" s="96"/>
      <c r="CQ81" s="96"/>
      <c r="CR81" s="96"/>
      <c r="CS81" s="96"/>
      <c r="CT81" s="96"/>
      <c r="CU81" s="96"/>
      <c r="CV81" s="96"/>
      <c r="CW81" s="96"/>
      <c r="CX81" s="96"/>
      <c r="CY81" s="96"/>
      <c r="CZ81" s="96"/>
      <c r="DA81" s="96"/>
      <c r="DB81" s="96"/>
      <c r="DC81" s="96"/>
      <c r="DD81" s="96"/>
      <c r="DE81" s="96"/>
      <c r="DF81" s="96"/>
      <c r="DG81" s="96"/>
      <c r="DH81" s="96"/>
      <c r="DI81" s="96"/>
      <c r="DJ81" s="96"/>
      <c r="DK81" s="96"/>
      <c r="DL81" s="96"/>
      <c r="DM81" s="96"/>
      <c r="DN81" s="96"/>
      <c r="DO81" s="96"/>
      <c r="DP81" s="96"/>
      <c r="DQ81" s="96"/>
      <c r="DR81" s="96"/>
      <c r="DS81" s="96"/>
      <c r="DT81" s="96"/>
      <c r="DU81" s="96"/>
      <c r="DV81" s="96"/>
      <c r="DW81" s="96"/>
      <c r="DX81" s="96"/>
      <c r="DY81" s="96"/>
      <c r="DZ81" s="96"/>
      <c r="EA81" s="96"/>
      <c r="EB81" s="96"/>
      <c r="EC81" s="96"/>
      <c r="ED81" s="96"/>
      <c r="EE81" s="96"/>
      <c r="EF81" s="96"/>
      <c r="EG81" s="96"/>
      <c r="EH81" s="96"/>
      <c r="EI81" s="96"/>
      <c r="EJ81" s="96"/>
      <c r="EK81" s="96"/>
      <c r="EL81" s="96"/>
      <c r="EM81" s="96"/>
      <c r="EN81" s="96"/>
      <c r="EO81" s="96"/>
      <c r="EP81" s="96"/>
      <c r="EQ81" s="96"/>
      <c r="ER81" s="96"/>
      <c r="ES81" s="96"/>
      <c r="ET81" s="96"/>
      <c r="EU81" s="96"/>
      <c r="EV81" s="96"/>
      <c r="EW81" s="96"/>
      <c r="EX81" s="96"/>
      <c r="EY81" s="96"/>
      <c r="EZ81" s="96"/>
      <c r="FA81" s="96"/>
      <c r="FB81" s="96"/>
      <c r="FC81" s="96"/>
      <c r="FD81" s="96"/>
      <c r="FE81" s="96"/>
      <c r="FF81" s="96"/>
      <c r="FG81" s="96"/>
      <c r="FH81" s="96"/>
      <c r="FI81" s="96"/>
      <c r="FJ81" s="96"/>
      <c r="FK81" s="96"/>
      <c r="FL81" s="96"/>
      <c r="FM81" s="96"/>
      <c r="FN81" s="96"/>
      <c r="FO81" s="96"/>
      <c r="FP81" s="96"/>
      <c r="FQ81" s="96"/>
      <c r="FR81" s="96"/>
      <c r="FS81" s="96"/>
      <c r="FT81" s="96"/>
      <c r="FU81" s="96"/>
      <c r="FV81" s="96"/>
      <c r="FW81" s="96"/>
      <c r="FX81" s="96"/>
      <c r="FY81" s="96"/>
      <c r="FZ81" s="96"/>
      <c r="GA81" s="96"/>
      <c r="GB81" s="96"/>
      <c r="GC81" s="96"/>
      <c r="GD81" s="96"/>
      <c r="GE81" s="96"/>
      <c r="GF81" s="96"/>
      <c r="GG81" s="96"/>
      <c r="GH81" s="96"/>
      <c r="GI81" s="96"/>
      <c r="GJ81" s="96"/>
      <c r="GK81" s="96"/>
      <c r="GL81" s="96"/>
      <c r="GM81" s="96"/>
      <c r="GN81" s="96"/>
      <c r="GO81" s="96"/>
      <c r="GP81" s="96"/>
      <c r="GQ81" s="96"/>
      <c r="GR81" s="96"/>
      <c r="GS81" s="96"/>
      <c r="GT81" s="96"/>
      <c r="GU81" s="96"/>
      <c r="GV81" s="96"/>
      <c r="GW81" s="96"/>
      <c r="GX81" s="96"/>
      <c r="GY81" s="96"/>
      <c r="GZ81" s="96"/>
      <c r="HA81" s="96"/>
      <c r="HB81" s="96"/>
      <c r="HC81" s="96"/>
      <c r="HD81" s="96"/>
      <c r="HE81" s="96"/>
      <c r="HF81" s="96"/>
      <c r="HG81" s="96"/>
      <c r="HH81" s="96"/>
      <c r="HI81" s="96"/>
      <c r="HJ81" s="96"/>
      <c r="HK81" s="96"/>
      <c r="HL81" s="96"/>
      <c r="HM81" s="96"/>
      <c r="HN81" s="96"/>
      <c r="HO81" s="96"/>
      <c r="HP81" s="96"/>
      <c r="HQ81" s="96"/>
      <c r="HR81" s="96"/>
      <c r="HS81" s="96"/>
      <c r="HT81" s="96"/>
      <c r="HU81" s="96"/>
      <c r="HV81" s="96"/>
      <c r="HW81" s="96"/>
      <c r="HX81" s="96"/>
      <c r="HY81" s="96"/>
      <c r="HZ81" s="96"/>
      <c r="IA81" s="96"/>
      <c r="IB81" s="96"/>
      <c r="IC81" s="96"/>
      <c r="ID81" s="96"/>
      <c r="IE81" s="96"/>
      <c r="IF81" s="96"/>
      <c r="IG81" s="96"/>
      <c r="IH81" s="96"/>
      <c r="II81" s="96"/>
      <c r="IJ81" s="96"/>
      <c r="IK81" s="96"/>
      <c r="IL81" s="96"/>
      <c r="IM81" s="96"/>
      <c r="IN81" s="96"/>
      <c r="IO81" s="96"/>
      <c r="IP81" s="96"/>
      <c r="IQ81" s="96"/>
      <c r="IR81" s="96"/>
      <c r="IS81" s="96"/>
      <c r="IT81" s="96"/>
      <c r="IU81" s="96"/>
      <c r="IV81" s="96"/>
      <c r="IW81" s="96"/>
      <c r="IX81" s="96"/>
      <c r="IY81" s="96"/>
      <c r="IZ81" s="96"/>
      <c r="JA81" s="96"/>
      <c r="JB81" s="96"/>
      <c r="JC81" s="96"/>
      <c r="JD81" s="96"/>
      <c r="JE81" s="96"/>
      <c r="JF81" s="96"/>
      <c r="JG81" s="96"/>
      <c r="JH81" s="96"/>
      <c r="JI81" s="96"/>
      <c r="JJ81" s="96"/>
      <c r="JK81" s="96"/>
      <c r="JL81" s="96"/>
      <c r="JM81" s="96"/>
      <c r="JN81" s="96"/>
      <c r="JO81" s="96"/>
      <c r="JP81" s="96"/>
      <c r="JQ81" s="96"/>
      <c r="JR81" s="96"/>
      <c r="JS81" s="96"/>
      <c r="JT81" s="96"/>
      <c r="JU81" s="96"/>
      <c r="JV81" s="96"/>
      <c r="JW81" s="96"/>
      <c r="JX81" s="96"/>
      <c r="JY81" s="96"/>
      <c r="JZ81" s="96"/>
      <c r="KA81" s="96"/>
      <c r="KB81" s="96"/>
      <c r="KC81" s="96"/>
      <c r="KD81" s="96"/>
      <c r="KE81" s="96"/>
      <c r="KF81" s="96"/>
    </row>
    <row r="82" spans="1:292" s="189" customFormat="1" x14ac:dyDescent="0.25">
      <c r="A82" s="295" t="s">
        <v>445</v>
      </c>
      <c r="B82" s="98" t="s">
        <v>295</v>
      </c>
      <c r="C82" s="176"/>
      <c r="D82" s="177"/>
      <c r="E82" s="176"/>
      <c r="F82" s="178">
        <f t="shared" si="66"/>
        <v>0</v>
      </c>
      <c r="G82" s="176"/>
      <c r="H82" s="178">
        <f t="shared" si="67"/>
        <v>0</v>
      </c>
      <c r="I82" s="102" t="str">
        <f t="shared" ref="I82:I107" si="71">IF(H82&lt;&gt;L82,"Eroare!","")</f>
        <v/>
      </c>
      <c r="J82" s="180">
        <f t="shared" ref="J82:K87" si="72">N82+Q82</f>
        <v>0</v>
      </c>
      <c r="K82" s="100">
        <f t="shared" si="72"/>
        <v>0</v>
      </c>
      <c r="L82" s="180">
        <f t="shared" ref="L82:L86" si="73">J82+K82</f>
        <v>0</v>
      </c>
      <c r="M82" s="204" t="str">
        <f t="shared" si="52"/>
        <v>Studiu de prefezabilitate</v>
      </c>
      <c r="N82" s="179"/>
      <c r="O82" s="179"/>
      <c r="P82" s="180">
        <f t="shared" ref="P82:P83" si="74">N82+O82</f>
        <v>0</v>
      </c>
      <c r="Q82" s="176"/>
      <c r="R82" s="176"/>
      <c r="S82" s="180">
        <f t="shared" si="70"/>
        <v>0</v>
      </c>
      <c r="T82" s="102">
        <f t="shared" ref="T82" si="75">S82+P82</f>
        <v>0</v>
      </c>
      <c r="U82" s="96"/>
      <c r="V82" s="96"/>
      <c r="W82" s="96"/>
      <c r="X82" s="96"/>
      <c r="Y82" s="96"/>
      <c r="Z82" s="96"/>
      <c r="AA82" s="96"/>
      <c r="AB82" s="96"/>
      <c r="AC82" s="96"/>
      <c r="AD82" s="96"/>
      <c r="AE82" s="96"/>
      <c r="AF82" s="96"/>
      <c r="AG82" s="96"/>
      <c r="AH82" s="96"/>
      <c r="AI82" s="96"/>
      <c r="AJ82" s="96"/>
      <c r="BN82" s="96"/>
      <c r="BO82" s="96"/>
      <c r="BP82" s="96"/>
      <c r="BQ82" s="96"/>
      <c r="BR82" s="96"/>
      <c r="BS82" s="96"/>
      <c r="BT82" s="96"/>
      <c r="BU82" s="96"/>
      <c r="BV82" s="96"/>
      <c r="BW82" s="96"/>
      <c r="BX82" s="96"/>
      <c r="BY82" s="96"/>
      <c r="BZ82" s="96"/>
      <c r="CA82" s="96"/>
      <c r="CB82" s="96"/>
      <c r="CC82" s="96"/>
      <c r="CD82" s="96"/>
      <c r="CE82" s="96"/>
      <c r="CF82" s="96"/>
      <c r="CG82" s="96"/>
      <c r="CH82" s="96"/>
      <c r="CI82" s="96"/>
      <c r="CJ82" s="96"/>
      <c r="CK82" s="96"/>
      <c r="CL82" s="96"/>
      <c r="CM82" s="96"/>
      <c r="CN82" s="96"/>
      <c r="CO82" s="96"/>
      <c r="CP82" s="96"/>
      <c r="CQ82" s="96"/>
      <c r="CR82" s="96"/>
      <c r="CS82" s="96"/>
      <c r="CT82" s="96"/>
      <c r="CU82" s="96"/>
      <c r="CV82" s="96"/>
      <c r="CW82" s="96"/>
      <c r="CX82" s="96"/>
      <c r="CY82" s="96"/>
      <c r="CZ82" s="96"/>
      <c r="DA82" s="96"/>
      <c r="DB82" s="96"/>
      <c r="DC82" s="96"/>
      <c r="DD82" s="96"/>
      <c r="DE82" s="96"/>
      <c r="DF82" s="96"/>
      <c r="DG82" s="96"/>
      <c r="DH82" s="96"/>
      <c r="DI82" s="96"/>
      <c r="DJ82" s="96"/>
      <c r="DK82" s="96"/>
      <c r="DL82" s="96"/>
      <c r="DM82" s="96"/>
      <c r="DN82" s="96"/>
      <c r="DO82" s="96"/>
      <c r="DP82" s="96"/>
      <c r="DQ82" s="96"/>
      <c r="DR82" s="96"/>
      <c r="DS82" s="96"/>
      <c r="DT82" s="96"/>
      <c r="DU82" s="96"/>
      <c r="DV82" s="96"/>
      <c r="DW82" s="96"/>
      <c r="DX82" s="96"/>
      <c r="DY82" s="96"/>
      <c r="DZ82" s="96"/>
      <c r="EA82" s="96"/>
      <c r="EB82" s="96"/>
      <c r="EC82" s="96"/>
      <c r="ED82" s="96"/>
      <c r="EE82" s="96"/>
      <c r="EF82" s="96"/>
      <c r="EG82" s="96"/>
      <c r="EH82" s="96"/>
      <c r="EI82" s="96"/>
      <c r="EJ82" s="96"/>
      <c r="EK82" s="96"/>
      <c r="EL82" s="96"/>
      <c r="EM82" s="96"/>
      <c r="EN82" s="96"/>
      <c r="EO82" s="96"/>
      <c r="EP82" s="96"/>
      <c r="EQ82" s="96"/>
      <c r="ER82" s="96"/>
      <c r="ES82" s="96"/>
      <c r="ET82" s="96"/>
      <c r="EU82" s="96"/>
      <c r="EV82" s="96"/>
      <c r="EW82" s="96"/>
      <c r="EX82" s="96"/>
      <c r="EY82" s="96"/>
      <c r="EZ82" s="96"/>
      <c r="FA82" s="96"/>
      <c r="FB82" s="96"/>
      <c r="FC82" s="96"/>
      <c r="FD82" s="96"/>
      <c r="FE82" s="96"/>
      <c r="FF82" s="96"/>
      <c r="FG82" s="96"/>
      <c r="FH82" s="96"/>
      <c r="FI82" s="96"/>
      <c r="FJ82" s="96"/>
      <c r="FK82" s="96"/>
      <c r="FL82" s="96"/>
      <c r="FM82" s="96"/>
      <c r="FN82" s="96"/>
      <c r="FO82" s="96"/>
      <c r="FP82" s="96"/>
      <c r="FQ82" s="96"/>
      <c r="FR82" s="96"/>
      <c r="FS82" s="96"/>
      <c r="FT82" s="96"/>
      <c r="FU82" s="96"/>
      <c r="FV82" s="96"/>
      <c r="FW82" s="96"/>
      <c r="FX82" s="96"/>
      <c r="FY82" s="96"/>
      <c r="FZ82" s="96"/>
      <c r="GA82" s="96"/>
      <c r="GB82" s="96"/>
      <c r="GC82" s="96"/>
      <c r="GD82" s="96"/>
      <c r="GE82" s="96"/>
      <c r="GF82" s="96"/>
      <c r="GG82" s="96"/>
      <c r="GH82" s="96"/>
      <c r="GI82" s="96"/>
      <c r="GJ82" s="96"/>
      <c r="GK82" s="96"/>
      <c r="GL82" s="96"/>
      <c r="GM82" s="96"/>
      <c r="GN82" s="96"/>
      <c r="GO82" s="96"/>
      <c r="GP82" s="96"/>
      <c r="GQ82" s="96"/>
      <c r="GR82" s="96"/>
      <c r="GS82" s="96"/>
      <c r="GT82" s="96"/>
      <c r="GU82" s="96"/>
      <c r="GV82" s="96"/>
      <c r="GW82" s="96"/>
      <c r="GX82" s="96"/>
      <c r="GY82" s="96"/>
      <c r="GZ82" s="96"/>
      <c r="HA82" s="96"/>
      <c r="HB82" s="96"/>
      <c r="HC82" s="96"/>
      <c r="HD82" s="96"/>
      <c r="HE82" s="96"/>
      <c r="HF82" s="96"/>
      <c r="HG82" s="96"/>
      <c r="HH82" s="96"/>
      <c r="HI82" s="96"/>
      <c r="HJ82" s="96"/>
      <c r="HK82" s="96"/>
      <c r="HL82" s="96"/>
      <c r="HM82" s="96"/>
      <c r="HN82" s="96"/>
      <c r="HO82" s="96"/>
      <c r="HP82" s="96"/>
      <c r="HQ82" s="96"/>
      <c r="HR82" s="96"/>
      <c r="HS82" s="96"/>
      <c r="HT82" s="96"/>
      <c r="HU82" s="96"/>
      <c r="HV82" s="96"/>
      <c r="HW82" s="96"/>
      <c r="HX82" s="96"/>
      <c r="HY82" s="96"/>
      <c r="HZ82" s="96"/>
      <c r="IA82" s="96"/>
      <c r="IB82" s="96"/>
      <c r="IC82" s="96"/>
      <c r="ID82" s="96"/>
      <c r="IE82" s="96"/>
      <c r="IF82" s="96"/>
      <c r="IG82" s="96"/>
      <c r="IH82" s="96"/>
      <c r="II82" s="96"/>
      <c r="IJ82" s="96"/>
      <c r="IK82" s="96"/>
      <c r="IL82" s="96"/>
      <c r="IM82" s="96"/>
      <c r="IN82" s="96"/>
      <c r="IO82" s="96"/>
      <c r="IP82" s="96"/>
      <c r="IQ82" s="96"/>
      <c r="IR82" s="96"/>
      <c r="IS82" s="96"/>
      <c r="IT82" s="96"/>
      <c r="IU82" s="96"/>
      <c r="IV82" s="96"/>
      <c r="IW82" s="96"/>
      <c r="IX82" s="96"/>
      <c r="IY82" s="96"/>
      <c r="IZ82" s="96"/>
      <c r="JA82" s="96"/>
      <c r="JB82" s="96"/>
      <c r="JC82" s="96"/>
      <c r="JD82" s="96"/>
      <c r="JE82" s="96"/>
      <c r="JF82" s="96"/>
      <c r="JG82" s="96"/>
      <c r="JH82" s="96"/>
      <c r="JI82" s="96"/>
      <c r="JJ82" s="96"/>
      <c r="JK82" s="96"/>
      <c r="JL82" s="96"/>
      <c r="JM82" s="96"/>
      <c r="JN82" s="96"/>
      <c r="JO82" s="96"/>
      <c r="JP82" s="96"/>
      <c r="JQ82" s="96"/>
      <c r="JR82" s="96"/>
      <c r="JS82" s="96"/>
      <c r="JT82" s="96"/>
      <c r="JU82" s="96"/>
      <c r="JV82" s="96"/>
      <c r="JW82" s="96"/>
      <c r="JX82" s="96"/>
      <c r="JY82" s="96"/>
      <c r="JZ82" s="96"/>
      <c r="KA82" s="96"/>
      <c r="KB82" s="96"/>
      <c r="KC82" s="96"/>
      <c r="KD82" s="96"/>
      <c r="KE82" s="96"/>
      <c r="KF82" s="96"/>
    </row>
    <row r="83" spans="1:292" s="189" customFormat="1" ht="48" x14ac:dyDescent="0.25">
      <c r="A83" s="295" t="s">
        <v>446</v>
      </c>
      <c r="B83" s="98" t="s">
        <v>296</v>
      </c>
      <c r="C83" s="176"/>
      <c r="D83" s="177"/>
      <c r="E83" s="176"/>
      <c r="F83" s="178">
        <f t="shared" si="66"/>
        <v>0</v>
      </c>
      <c r="G83" s="176"/>
      <c r="H83" s="178">
        <f t="shared" si="67"/>
        <v>0</v>
      </c>
      <c r="I83" s="102" t="str">
        <f t="shared" si="71"/>
        <v/>
      </c>
      <c r="J83" s="180">
        <f t="shared" si="72"/>
        <v>0</v>
      </c>
      <c r="K83" s="100">
        <f>O83+R83</f>
        <v>0</v>
      </c>
      <c r="L83" s="180">
        <f t="shared" si="73"/>
        <v>0</v>
      </c>
      <c r="M83" s="204" t="str">
        <f t="shared" si="52"/>
        <v>Studiu de fezabilitate/documentaţie de avizare a lucrărilor de
intervenţii şi deviz general</v>
      </c>
      <c r="N83" s="179"/>
      <c r="O83" s="179"/>
      <c r="P83" s="180">
        <f t="shared" si="74"/>
        <v>0</v>
      </c>
      <c r="Q83" s="176"/>
      <c r="R83" s="176"/>
      <c r="S83" s="180">
        <f t="shared" si="70"/>
        <v>0</v>
      </c>
      <c r="T83" s="102">
        <f>S83+P83</f>
        <v>0</v>
      </c>
      <c r="U83" s="96"/>
      <c r="V83" s="96"/>
      <c r="W83" s="96"/>
      <c r="X83" s="96"/>
      <c r="Y83" s="96"/>
      <c r="Z83" s="96"/>
      <c r="AA83" s="96"/>
      <c r="AB83" s="96"/>
      <c r="AC83" s="96"/>
      <c r="AD83" s="96"/>
      <c r="AE83" s="96"/>
      <c r="AF83" s="96"/>
      <c r="AG83" s="96"/>
      <c r="AH83" s="96"/>
      <c r="AI83" s="96"/>
      <c r="AJ83" s="96"/>
      <c r="BN83" s="96"/>
      <c r="BO83" s="96"/>
      <c r="BP83" s="96"/>
      <c r="BQ83" s="96"/>
      <c r="BR83" s="96"/>
      <c r="BS83" s="96"/>
      <c r="BT83" s="96"/>
      <c r="BU83" s="96"/>
      <c r="BV83" s="96"/>
      <c r="BW83" s="96"/>
      <c r="BX83" s="96"/>
      <c r="BY83" s="96"/>
      <c r="BZ83" s="96"/>
      <c r="CA83" s="96"/>
      <c r="CB83" s="96"/>
      <c r="CC83" s="96"/>
      <c r="CD83" s="96"/>
      <c r="CE83" s="96"/>
      <c r="CF83" s="96"/>
      <c r="CG83" s="96"/>
      <c r="CH83" s="96"/>
      <c r="CI83" s="96"/>
      <c r="CJ83" s="96"/>
      <c r="CK83" s="96"/>
      <c r="CL83" s="96"/>
      <c r="CM83" s="96"/>
      <c r="CN83" s="96"/>
      <c r="CO83" s="96"/>
      <c r="CP83" s="96"/>
      <c r="CQ83" s="96"/>
      <c r="CR83" s="96"/>
      <c r="CS83" s="96"/>
      <c r="CT83" s="96"/>
      <c r="CU83" s="96"/>
      <c r="CV83" s="96"/>
      <c r="CW83" s="96"/>
      <c r="CX83" s="96"/>
      <c r="CY83" s="96"/>
      <c r="CZ83" s="96"/>
      <c r="DA83" s="96"/>
      <c r="DB83" s="96"/>
      <c r="DC83" s="96"/>
      <c r="DD83" s="96"/>
      <c r="DE83" s="96"/>
      <c r="DF83" s="96"/>
      <c r="DG83" s="96"/>
      <c r="DH83" s="96"/>
      <c r="DI83" s="96"/>
      <c r="DJ83" s="96"/>
      <c r="DK83" s="96"/>
      <c r="DL83" s="96"/>
      <c r="DM83" s="96"/>
      <c r="DN83" s="96"/>
      <c r="DO83" s="96"/>
      <c r="DP83" s="96"/>
      <c r="DQ83" s="96"/>
      <c r="DR83" s="96"/>
      <c r="DS83" s="96"/>
      <c r="DT83" s="96"/>
      <c r="DU83" s="96"/>
      <c r="DV83" s="96"/>
      <c r="DW83" s="96"/>
      <c r="DX83" s="96"/>
      <c r="DY83" s="96"/>
      <c r="DZ83" s="96"/>
      <c r="EA83" s="96"/>
      <c r="EB83" s="96"/>
      <c r="EC83" s="96"/>
      <c r="ED83" s="96"/>
      <c r="EE83" s="96"/>
      <c r="EF83" s="96"/>
      <c r="EG83" s="96"/>
      <c r="EH83" s="96"/>
      <c r="EI83" s="96"/>
      <c r="EJ83" s="96"/>
      <c r="EK83" s="96"/>
      <c r="EL83" s="96"/>
      <c r="EM83" s="96"/>
      <c r="EN83" s="96"/>
      <c r="EO83" s="96"/>
      <c r="EP83" s="96"/>
      <c r="EQ83" s="96"/>
      <c r="ER83" s="96"/>
      <c r="ES83" s="96"/>
      <c r="ET83" s="96"/>
      <c r="EU83" s="96"/>
      <c r="EV83" s="96"/>
      <c r="EW83" s="96"/>
      <c r="EX83" s="96"/>
      <c r="EY83" s="96"/>
      <c r="EZ83" s="96"/>
      <c r="FA83" s="96"/>
      <c r="FB83" s="96"/>
      <c r="FC83" s="96"/>
      <c r="FD83" s="96"/>
      <c r="FE83" s="96"/>
      <c r="FF83" s="96"/>
      <c r="FG83" s="96"/>
      <c r="FH83" s="96"/>
      <c r="FI83" s="96"/>
      <c r="FJ83" s="96"/>
      <c r="FK83" s="96"/>
      <c r="FL83" s="96"/>
      <c r="FM83" s="96"/>
      <c r="FN83" s="96"/>
      <c r="FO83" s="96"/>
      <c r="FP83" s="96"/>
      <c r="FQ83" s="96"/>
      <c r="FR83" s="96"/>
      <c r="FS83" s="96"/>
      <c r="FT83" s="96"/>
      <c r="FU83" s="96"/>
      <c r="FV83" s="96"/>
      <c r="FW83" s="96"/>
      <c r="FX83" s="96"/>
      <c r="FY83" s="96"/>
      <c r="FZ83" s="96"/>
      <c r="GA83" s="96"/>
      <c r="GB83" s="96"/>
      <c r="GC83" s="96"/>
      <c r="GD83" s="96"/>
      <c r="GE83" s="96"/>
      <c r="GF83" s="96"/>
      <c r="GG83" s="96"/>
      <c r="GH83" s="96"/>
      <c r="GI83" s="96"/>
      <c r="GJ83" s="96"/>
      <c r="GK83" s="96"/>
      <c r="GL83" s="96"/>
      <c r="GM83" s="96"/>
      <c r="GN83" s="96"/>
      <c r="GO83" s="96"/>
      <c r="GP83" s="96"/>
      <c r="GQ83" s="96"/>
      <c r="GR83" s="96"/>
      <c r="GS83" s="96"/>
      <c r="GT83" s="96"/>
      <c r="GU83" s="96"/>
      <c r="GV83" s="96"/>
      <c r="GW83" s="96"/>
      <c r="GX83" s="96"/>
      <c r="GY83" s="96"/>
      <c r="GZ83" s="96"/>
      <c r="HA83" s="96"/>
      <c r="HB83" s="96"/>
      <c r="HC83" s="96"/>
      <c r="HD83" s="96"/>
      <c r="HE83" s="96"/>
      <c r="HF83" s="96"/>
      <c r="HG83" s="96"/>
      <c r="HH83" s="96"/>
      <c r="HI83" s="96"/>
      <c r="HJ83" s="96"/>
      <c r="HK83" s="96"/>
      <c r="HL83" s="96"/>
      <c r="HM83" s="96"/>
      <c r="HN83" s="96"/>
      <c r="HO83" s="96"/>
      <c r="HP83" s="96"/>
      <c r="HQ83" s="96"/>
      <c r="HR83" s="96"/>
      <c r="HS83" s="96"/>
      <c r="HT83" s="96"/>
      <c r="HU83" s="96"/>
      <c r="HV83" s="96"/>
      <c r="HW83" s="96"/>
      <c r="HX83" s="96"/>
      <c r="HY83" s="96"/>
      <c r="HZ83" s="96"/>
      <c r="IA83" s="96"/>
      <c r="IB83" s="96"/>
      <c r="IC83" s="96"/>
      <c r="ID83" s="96"/>
      <c r="IE83" s="96"/>
      <c r="IF83" s="96"/>
      <c r="IG83" s="96"/>
      <c r="IH83" s="96"/>
      <c r="II83" s="96"/>
      <c r="IJ83" s="96"/>
      <c r="IK83" s="96"/>
      <c r="IL83" s="96"/>
      <c r="IM83" s="96"/>
      <c r="IN83" s="96"/>
      <c r="IO83" s="96"/>
      <c r="IP83" s="96"/>
      <c r="IQ83" s="96"/>
      <c r="IR83" s="96"/>
      <c r="IS83" s="96"/>
      <c r="IT83" s="96"/>
      <c r="IU83" s="96"/>
      <c r="IV83" s="96"/>
      <c r="IW83" s="96"/>
      <c r="IX83" s="96"/>
      <c r="IY83" s="96"/>
      <c r="IZ83" s="96"/>
      <c r="JA83" s="96"/>
      <c r="JB83" s="96"/>
      <c r="JC83" s="96"/>
      <c r="JD83" s="96"/>
      <c r="JE83" s="96"/>
      <c r="JF83" s="96"/>
      <c r="JG83" s="96"/>
      <c r="JH83" s="96"/>
      <c r="JI83" s="96"/>
      <c r="JJ83" s="96"/>
      <c r="JK83" s="96"/>
      <c r="JL83" s="96"/>
      <c r="JM83" s="96"/>
      <c r="JN83" s="96"/>
      <c r="JO83" s="96"/>
      <c r="JP83" s="96"/>
      <c r="JQ83" s="96"/>
      <c r="JR83" s="96"/>
      <c r="JS83" s="96"/>
      <c r="JT83" s="96"/>
      <c r="JU83" s="96"/>
      <c r="JV83" s="96"/>
      <c r="JW83" s="96"/>
      <c r="JX83" s="96"/>
      <c r="JY83" s="96"/>
      <c r="JZ83" s="96"/>
      <c r="KA83" s="96"/>
      <c r="KB83" s="96"/>
      <c r="KC83" s="96"/>
      <c r="KD83" s="96"/>
      <c r="KE83" s="96"/>
      <c r="KF83" s="96"/>
    </row>
    <row r="84" spans="1:292" s="190" customFormat="1" ht="48" x14ac:dyDescent="0.25">
      <c r="A84" s="300" t="s">
        <v>292</v>
      </c>
      <c r="B84" s="98" t="s">
        <v>293</v>
      </c>
      <c r="C84" s="176"/>
      <c r="D84" s="177"/>
      <c r="E84" s="176"/>
      <c r="F84" s="178">
        <f t="shared" si="57"/>
        <v>0</v>
      </c>
      <c r="G84" s="176"/>
      <c r="H84" s="178">
        <f t="shared" si="63"/>
        <v>0</v>
      </c>
      <c r="I84" s="102" t="str">
        <f t="shared" si="71"/>
        <v/>
      </c>
      <c r="J84" s="180">
        <f t="shared" si="59"/>
        <v>0</v>
      </c>
      <c r="K84" s="100">
        <f t="shared" si="72"/>
        <v>0</v>
      </c>
      <c r="L84" s="180">
        <f t="shared" si="73"/>
        <v>0</v>
      </c>
      <c r="M84" s="204" t="str">
        <f t="shared" si="52"/>
        <v>Documentaţiile tehnice necesare în vederea obţinerii
avizelor/acordurilor/autorizaţiilor</v>
      </c>
      <c r="N84" s="176"/>
      <c r="O84" s="176"/>
      <c r="P84" s="180">
        <f t="shared" si="60"/>
        <v>0</v>
      </c>
      <c r="Q84" s="176"/>
      <c r="R84" s="176"/>
      <c r="S84" s="180">
        <f t="shared" si="70"/>
        <v>0</v>
      </c>
      <c r="T84" s="102">
        <f t="shared" si="56"/>
        <v>0</v>
      </c>
      <c r="U84" s="95"/>
      <c r="V84" s="95"/>
      <c r="W84" s="95"/>
      <c r="X84" s="95"/>
      <c r="Y84" s="95"/>
      <c r="Z84" s="95"/>
      <c r="AA84" s="95"/>
      <c r="AB84" s="95"/>
      <c r="AC84" s="95"/>
      <c r="AD84" s="95"/>
      <c r="AE84" s="95"/>
      <c r="AF84" s="95"/>
      <c r="AG84" s="95"/>
      <c r="AH84" s="95"/>
      <c r="AI84" s="95"/>
      <c r="AJ84" s="95"/>
      <c r="BN84" s="95"/>
      <c r="BO84" s="95"/>
      <c r="BP84" s="95"/>
      <c r="BQ84" s="95"/>
      <c r="BR84" s="95"/>
      <c r="BS84" s="95"/>
      <c r="BT84" s="95"/>
      <c r="BU84" s="95"/>
      <c r="BV84" s="95"/>
      <c r="BW84" s="95"/>
      <c r="BX84" s="95"/>
      <c r="BY84" s="95"/>
      <c r="BZ84" s="95"/>
      <c r="CA84" s="95"/>
      <c r="CB84" s="95"/>
      <c r="CC84" s="95"/>
      <c r="CD84" s="95"/>
      <c r="CE84" s="95"/>
      <c r="CF84" s="95"/>
      <c r="CG84" s="95"/>
      <c r="CH84" s="95"/>
      <c r="CI84" s="95"/>
      <c r="CJ84" s="95"/>
      <c r="CK84" s="95"/>
      <c r="CL84" s="95"/>
      <c r="CM84" s="95"/>
      <c r="CN84" s="95"/>
      <c r="CO84" s="95"/>
      <c r="CP84" s="95"/>
      <c r="CQ84" s="95"/>
      <c r="CR84" s="95"/>
      <c r="CS84" s="95"/>
      <c r="CT84" s="95"/>
      <c r="CU84" s="95"/>
      <c r="CV84" s="95"/>
      <c r="CW84" s="95"/>
      <c r="CX84" s="95"/>
      <c r="CY84" s="95"/>
      <c r="CZ84" s="95"/>
      <c r="DA84" s="95"/>
      <c r="DB84" s="95"/>
      <c r="DC84" s="95"/>
      <c r="DD84" s="95"/>
      <c r="DE84" s="95"/>
      <c r="DF84" s="95"/>
      <c r="DG84" s="95"/>
      <c r="DH84" s="95"/>
      <c r="DI84" s="95"/>
      <c r="DJ84" s="95"/>
      <c r="DK84" s="95"/>
      <c r="DL84" s="95"/>
      <c r="DM84" s="95"/>
      <c r="DN84" s="95"/>
      <c r="DO84" s="95"/>
      <c r="DP84" s="95"/>
      <c r="DQ84" s="95"/>
      <c r="DR84" s="95"/>
      <c r="DS84" s="95"/>
      <c r="DT84" s="95"/>
      <c r="DU84" s="95"/>
      <c r="DV84" s="95"/>
      <c r="DW84" s="95"/>
      <c r="DX84" s="95"/>
      <c r="DY84" s="95"/>
      <c r="DZ84" s="95"/>
      <c r="EA84" s="95"/>
      <c r="EB84" s="95"/>
      <c r="EC84" s="95"/>
      <c r="ED84" s="95"/>
      <c r="EE84" s="95"/>
      <c r="EF84" s="95"/>
      <c r="EG84" s="95"/>
      <c r="EH84" s="95"/>
      <c r="EI84" s="95"/>
      <c r="EJ84" s="95"/>
      <c r="EK84" s="95"/>
      <c r="EL84" s="95"/>
      <c r="EM84" s="95"/>
      <c r="EN84" s="95"/>
      <c r="EO84" s="95"/>
      <c r="EP84" s="95"/>
      <c r="EQ84" s="95"/>
      <c r="ER84" s="95"/>
      <c r="ES84" s="95"/>
      <c r="ET84" s="95"/>
      <c r="EU84" s="95"/>
      <c r="EV84" s="95"/>
      <c r="EW84" s="95"/>
      <c r="EX84" s="95"/>
      <c r="EY84" s="95"/>
      <c r="EZ84" s="95"/>
      <c r="FA84" s="95"/>
      <c r="FB84" s="95"/>
      <c r="FC84" s="95"/>
      <c r="FD84" s="95"/>
      <c r="FE84" s="95"/>
      <c r="FF84" s="95"/>
      <c r="FG84" s="95"/>
      <c r="FH84" s="95"/>
      <c r="FI84" s="95"/>
      <c r="FJ84" s="95"/>
      <c r="FK84" s="95"/>
      <c r="FL84" s="95"/>
      <c r="FM84" s="95"/>
      <c r="FN84" s="95"/>
      <c r="FO84" s="95"/>
      <c r="FP84" s="95"/>
      <c r="FQ84" s="95"/>
      <c r="FR84" s="95"/>
      <c r="FS84" s="95"/>
      <c r="FT84" s="95"/>
      <c r="FU84" s="95"/>
      <c r="FV84" s="95"/>
      <c r="FW84" s="95"/>
      <c r="FX84" s="95"/>
      <c r="FY84" s="95"/>
      <c r="FZ84" s="95"/>
      <c r="GA84" s="95"/>
      <c r="GB84" s="95"/>
      <c r="GC84" s="95"/>
      <c r="GD84" s="95"/>
      <c r="GE84" s="95"/>
      <c r="GF84" s="95"/>
      <c r="GG84" s="95"/>
      <c r="GH84" s="95"/>
      <c r="GI84" s="95"/>
      <c r="GJ84" s="95"/>
      <c r="GK84" s="95"/>
      <c r="GL84" s="95"/>
      <c r="GM84" s="95"/>
      <c r="GN84" s="95"/>
      <c r="GO84" s="95"/>
      <c r="GP84" s="95"/>
      <c r="GQ84" s="95"/>
      <c r="GR84" s="95"/>
      <c r="GS84" s="95"/>
      <c r="GT84" s="95"/>
      <c r="GU84" s="95"/>
      <c r="GV84" s="95"/>
      <c r="GW84" s="95"/>
      <c r="GX84" s="95"/>
      <c r="GY84" s="95"/>
      <c r="GZ84" s="95"/>
      <c r="HA84" s="95"/>
      <c r="HB84" s="95"/>
      <c r="HC84" s="95"/>
      <c r="HD84" s="95"/>
      <c r="HE84" s="95"/>
      <c r="HF84" s="95"/>
      <c r="HG84" s="95"/>
      <c r="HH84" s="95"/>
      <c r="HI84" s="95"/>
      <c r="HJ84" s="95"/>
      <c r="HK84" s="95"/>
      <c r="HL84" s="95"/>
      <c r="HM84" s="95"/>
      <c r="HN84" s="95"/>
      <c r="HO84" s="95"/>
      <c r="HP84" s="95"/>
      <c r="HQ84" s="95"/>
      <c r="HR84" s="95"/>
      <c r="HS84" s="95"/>
      <c r="HT84" s="95"/>
      <c r="HU84" s="95"/>
      <c r="HV84" s="95"/>
      <c r="HW84" s="95"/>
      <c r="HX84" s="95"/>
      <c r="HY84" s="95"/>
      <c r="HZ84" s="95"/>
      <c r="IA84" s="95"/>
      <c r="IB84" s="95"/>
      <c r="IC84" s="95"/>
      <c r="ID84" s="95"/>
      <c r="IE84" s="95"/>
      <c r="IF84" s="95"/>
      <c r="IG84" s="95"/>
      <c r="IH84" s="95"/>
      <c r="II84" s="95"/>
      <c r="IJ84" s="95"/>
      <c r="IK84" s="95"/>
      <c r="IL84" s="95"/>
      <c r="IM84" s="95"/>
      <c r="IN84" s="95"/>
      <c r="IO84" s="95"/>
      <c r="IP84" s="95"/>
      <c r="IQ84" s="95"/>
      <c r="IR84" s="95"/>
      <c r="IS84" s="95"/>
      <c r="IT84" s="95"/>
      <c r="IU84" s="95"/>
      <c r="IV84" s="95"/>
      <c r="IW84" s="95"/>
      <c r="IX84" s="95"/>
      <c r="IY84" s="95"/>
      <c r="IZ84" s="95"/>
      <c r="JA84" s="95"/>
      <c r="JB84" s="95"/>
      <c r="JC84" s="95"/>
      <c r="JD84" s="95"/>
      <c r="JE84" s="95"/>
      <c r="JF84" s="95"/>
      <c r="JG84" s="95"/>
      <c r="JH84" s="95"/>
      <c r="JI84" s="95"/>
      <c r="JJ84" s="95"/>
      <c r="JK84" s="95"/>
      <c r="JL84" s="95"/>
      <c r="JM84" s="95"/>
      <c r="JN84" s="95"/>
      <c r="JO84" s="95"/>
      <c r="JP84" s="95"/>
      <c r="JQ84" s="95"/>
      <c r="JR84" s="95"/>
      <c r="JS84" s="95"/>
      <c r="JT84" s="95"/>
      <c r="JU84" s="95"/>
      <c r="JV84" s="95"/>
      <c r="JW84" s="95"/>
      <c r="JX84" s="95"/>
      <c r="JY84" s="95"/>
      <c r="JZ84" s="95"/>
      <c r="KA84" s="95"/>
      <c r="KB84" s="95"/>
      <c r="KC84" s="95"/>
      <c r="KD84" s="95"/>
      <c r="KE84" s="95"/>
      <c r="KF84" s="95"/>
    </row>
    <row r="85" spans="1:292" s="190" customFormat="1" ht="36" x14ac:dyDescent="0.25">
      <c r="A85" s="300" t="s">
        <v>447</v>
      </c>
      <c r="B85" s="98" t="s">
        <v>294</v>
      </c>
      <c r="C85" s="176"/>
      <c r="D85" s="177"/>
      <c r="E85" s="176"/>
      <c r="F85" s="178">
        <f t="shared" si="57"/>
        <v>0</v>
      </c>
      <c r="G85" s="176"/>
      <c r="H85" s="178">
        <f t="shared" si="63"/>
        <v>0</v>
      </c>
      <c r="I85" s="102" t="str">
        <f t="shared" si="71"/>
        <v/>
      </c>
      <c r="J85" s="180">
        <f t="shared" si="59"/>
        <v>0</v>
      </c>
      <c r="K85" s="100">
        <f t="shared" si="72"/>
        <v>0</v>
      </c>
      <c r="L85" s="180">
        <f t="shared" si="73"/>
        <v>0</v>
      </c>
      <c r="M85" s="204" t="str">
        <f t="shared" si="52"/>
        <v>Verificarea tehnică de calitate a proiectului tehnic şi a
detaliilor de execuţie</v>
      </c>
      <c r="N85" s="179"/>
      <c r="O85" s="179"/>
      <c r="P85" s="180">
        <f t="shared" si="60"/>
        <v>0</v>
      </c>
      <c r="Q85" s="176"/>
      <c r="R85" s="176"/>
      <c r="S85" s="180">
        <f t="shared" si="70"/>
        <v>0</v>
      </c>
      <c r="T85" s="102">
        <f t="shared" si="56"/>
        <v>0</v>
      </c>
      <c r="U85" s="95"/>
      <c r="V85" s="95"/>
      <c r="W85" s="95"/>
      <c r="X85" s="95"/>
      <c r="Y85" s="95"/>
      <c r="Z85" s="95"/>
      <c r="AA85" s="95"/>
      <c r="AB85" s="95"/>
      <c r="AC85" s="95"/>
      <c r="AD85" s="95"/>
      <c r="AE85" s="95"/>
      <c r="AF85" s="95"/>
      <c r="AG85" s="95"/>
      <c r="AH85" s="95"/>
      <c r="AI85" s="95"/>
      <c r="AJ85" s="95"/>
      <c r="BN85" s="95"/>
      <c r="BO85" s="95"/>
      <c r="BP85" s="95"/>
      <c r="BQ85" s="95"/>
      <c r="BR85" s="95"/>
      <c r="BS85" s="95"/>
      <c r="BT85" s="95"/>
      <c r="BU85" s="95"/>
      <c r="BV85" s="95"/>
      <c r="BW85" s="95"/>
      <c r="BX85" s="95"/>
      <c r="BY85" s="95"/>
      <c r="BZ85" s="95"/>
      <c r="CA85" s="95"/>
      <c r="CB85" s="95"/>
      <c r="CC85" s="95"/>
      <c r="CD85" s="95"/>
      <c r="CE85" s="95"/>
      <c r="CF85" s="95"/>
      <c r="CG85" s="95"/>
      <c r="CH85" s="95"/>
      <c r="CI85" s="95"/>
      <c r="CJ85" s="95"/>
      <c r="CK85" s="95"/>
      <c r="CL85" s="95"/>
      <c r="CM85" s="95"/>
      <c r="CN85" s="95"/>
      <c r="CO85" s="95"/>
      <c r="CP85" s="95"/>
      <c r="CQ85" s="95"/>
      <c r="CR85" s="95"/>
      <c r="CS85" s="95"/>
      <c r="CT85" s="95"/>
      <c r="CU85" s="95"/>
      <c r="CV85" s="95"/>
      <c r="CW85" s="95"/>
      <c r="CX85" s="95"/>
      <c r="CY85" s="95"/>
      <c r="CZ85" s="95"/>
      <c r="DA85" s="95"/>
      <c r="DB85" s="95"/>
      <c r="DC85" s="95"/>
      <c r="DD85" s="95"/>
      <c r="DE85" s="95"/>
      <c r="DF85" s="95"/>
      <c r="DG85" s="95"/>
      <c r="DH85" s="95"/>
      <c r="DI85" s="95"/>
      <c r="DJ85" s="95"/>
      <c r="DK85" s="95"/>
      <c r="DL85" s="95"/>
      <c r="DM85" s="95"/>
      <c r="DN85" s="95"/>
      <c r="DO85" s="95"/>
      <c r="DP85" s="95"/>
      <c r="DQ85" s="95"/>
      <c r="DR85" s="95"/>
      <c r="DS85" s="95"/>
      <c r="DT85" s="95"/>
      <c r="DU85" s="95"/>
      <c r="DV85" s="95"/>
      <c r="DW85" s="95"/>
      <c r="DX85" s="95"/>
      <c r="DY85" s="95"/>
      <c r="DZ85" s="95"/>
      <c r="EA85" s="95"/>
      <c r="EB85" s="95"/>
      <c r="EC85" s="95"/>
      <c r="ED85" s="95"/>
      <c r="EE85" s="95"/>
      <c r="EF85" s="95"/>
      <c r="EG85" s="95"/>
      <c r="EH85" s="95"/>
      <c r="EI85" s="95"/>
      <c r="EJ85" s="95"/>
      <c r="EK85" s="95"/>
      <c r="EL85" s="95"/>
      <c r="EM85" s="95"/>
      <c r="EN85" s="95"/>
      <c r="EO85" s="95"/>
      <c r="EP85" s="95"/>
      <c r="EQ85" s="95"/>
      <c r="ER85" s="95"/>
      <c r="ES85" s="95"/>
      <c r="ET85" s="95"/>
      <c r="EU85" s="95"/>
      <c r="EV85" s="95"/>
      <c r="EW85" s="95"/>
      <c r="EX85" s="95"/>
      <c r="EY85" s="95"/>
      <c r="EZ85" s="95"/>
      <c r="FA85" s="95"/>
      <c r="FB85" s="95"/>
      <c r="FC85" s="95"/>
      <c r="FD85" s="95"/>
      <c r="FE85" s="95"/>
      <c r="FF85" s="95"/>
      <c r="FG85" s="95"/>
      <c r="FH85" s="95"/>
      <c r="FI85" s="95"/>
      <c r="FJ85" s="95"/>
      <c r="FK85" s="95"/>
      <c r="FL85" s="95"/>
      <c r="FM85" s="95"/>
      <c r="FN85" s="95"/>
      <c r="FO85" s="95"/>
      <c r="FP85" s="95"/>
      <c r="FQ85" s="95"/>
      <c r="FR85" s="95"/>
      <c r="FS85" s="95"/>
      <c r="FT85" s="95"/>
      <c r="FU85" s="95"/>
      <c r="FV85" s="95"/>
      <c r="FW85" s="95"/>
      <c r="FX85" s="95"/>
      <c r="FY85" s="95"/>
      <c r="FZ85" s="95"/>
      <c r="GA85" s="95"/>
      <c r="GB85" s="95"/>
      <c r="GC85" s="95"/>
      <c r="GD85" s="95"/>
      <c r="GE85" s="95"/>
      <c r="GF85" s="95"/>
      <c r="GG85" s="95"/>
      <c r="GH85" s="95"/>
      <c r="GI85" s="95"/>
      <c r="GJ85" s="95"/>
      <c r="GK85" s="95"/>
      <c r="GL85" s="95"/>
      <c r="GM85" s="95"/>
      <c r="GN85" s="95"/>
      <c r="GO85" s="95"/>
      <c r="GP85" s="95"/>
      <c r="GQ85" s="95"/>
      <c r="GR85" s="95"/>
      <c r="GS85" s="95"/>
      <c r="GT85" s="95"/>
      <c r="GU85" s="95"/>
      <c r="GV85" s="95"/>
      <c r="GW85" s="95"/>
      <c r="GX85" s="95"/>
      <c r="GY85" s="95"/>
      <c r="GZ85" s="95"/>
      <c r="HA85" s="95"/>
      <c r="HB85" s="95"/>
      <c r="HC85" s="95"/>
      <c r="HD85" s="95"/>
      <c r="HE85" s="95"/>
      <c r="HF85" s="95"/>
      <c r="HG85" s="95"/>
      <c r="HH85" s="95"/>
      <c r="HI85" s="95"/>
      <c r="HJ85" s="95"/>
      <c r="HK85" s="95"/>
      <c r="HL85" s="95"/>
      <c r="HM85" s="95"/>
      <c r="HN85" s="95"/>
      <c r="HO85" s="95"/>
      <c r="HP85" s="95"/>
      <c r="HQ85" s="95"/>
      <c r="HR85" s="95"/>
      <c r="HS85" s="95"/>
      <c r="HT85" s="95"/>
      <c r="HU85" s="95"/>
      <c r="HV85" s="95"/>
      <c r="HW85" s="95"/>
      <c r="HX85" s="95"/>
      <c r="HY85" s="95"/>
      <c r="HZ85" s="95"/>
      <c r="IA85" s="95"/>
      <c r="IB85" s="95"/>
      <c r="IC85" s="95"/>
      <c r="ID85" s="95"/>
      <c r="IE85" s="95"/>
      <c r="IF85" s="95"/>
      <c r="IG85" s="95"/>
      <c r="IH85" s="95"/>
      <c r="II85" s="95"/>
      <c r="IJ85" s="95"/>
      <c r="IK85" s="95"/>
      <c r="IL85" s="95"/>
      <c r="IM85" s="95"/>
      <c r="IN85" s="95"/>
      <c r="IO85" s="95"/>
      <c r="IP85" s="95"/>
      <c r="IQ85" s="95"/>
      <c r="IR85" s="95"/>
      <c r="IS85" s="95"/>
      <c r="IT85" s="95"/>
      <c r="IU85" s="95"/>
      <c r="IV85" s="95"/>
      <c r="IW85" s="95"/>
      <c r="IX85" s="95"/>
      <c r="IY85" s="95"/>
      <c r="IZ85" s="95"/>
      <c r="JA85" s="95"/>
      <c r="JB85" s="95"/>
      <c r="JC85" s="95"/>
      <c r="JD85" s="95"/>
      <c r="JE85" s="95"/>
      <c r="JF85" s="95"/>
      <c r="JG85" s="95"/>
      <c r="JH85" s="95"/>
      <c r="JI85" s="95"/>
      <c r="JJ85" s="95"/>
      <c r="JK85" s="95"/>
      <c r="JL85" s="95"/>
      <c r="JM85" s="95"/>
      <c r="JN85" s="95"/>
      <c r="JO85" s="95"/>
      <c r="JP85" s="95"/>
      <c r="JQ85" s="95"/>
      <c r="JR85" s="95"/>
      <c r="JS85" s="95"/>
      <c r="JT85" s="95"/>
      <c r="JU85" s="95"/>
      <c r="JV85" s="95"/>
      <c r="JW85" s="95"/>
      <c r="JX85" s="95"/>
      <c r="JY85" s="95"/>
      <c r="JZ85" s="95"/>
      <c r="KA85" s="95"/>
      <c r="KB85" s="95"/>
      <c r="KC85" s="95"/>
      <c r="KD85" s="95"/>
      <c r="KE85" s="95"/>
      <c r="KF85" s="95"/>
    </row>
    <row r="86" spans="1:292" s="190" customFormat="1" ht="24" x14ac:dyDescent="0.25">
      <c r="A86" s="300" t="s">
        <v>448</v>
      </c>
      <c r="B86" s="98" t="s">
        <v>449</v>
      </c>
      <c r="C86" s="176"/>
      <c r="D86" s="177"/>
      <c r="E86" s="176"/>
      <c r="F86" s="178">
        <f t="shared" si="57"/>
        <v>0</v>
      </c>
      <c r="G86" s="176"/>
      <c r="H86" s="178">
        <f t="shared" si="63"/>
        <v>0</v>
      </c>
      <c r="I86" s="102" t="str">
        <f t="shared" si="71"/>
        <v/>
      </c>
      <c r="J86" s="180">
        <f t="shared" si="59"/>
        <v>0</v>
      </c>
      <c r="K86" s="100">
        <f t="shared" si="72"/>
        <v>0</v>
      </c>
      <c r="L86" s="180">
        <f t="shared" si="73"/>
        <v>0</v>
      </c>
      <c r="M86" s="204" t="str">
        <f t="shared" si="52"/>
        <v>Proiect tehnic şi detalii de execuţie</v>
      </c>
      <c r="N86" s="179"/>
      <c r="O86" s="179"/>
      <c r="P86" s="180">
        <f t="shared" si="60"/>
        <v>0</v>
      </c>
      <c r="Q86" s="176"/>
      <c r="R86" s="176"/>
      <c r="S86" s="180">
        <f t="shared" si="70"/>
        <v>0</v>
      </c>
      <c r="T86" s="102">
        <f t="shared" si="56"/>
        <v>0</v>
      </c>
      <c r="U86" s="95"/>
      <c r="V86" s="95"/>
      <c r="W86" s="95"/>
      <c r="X86" s="95"/>
      <c r="Y86" s="95"/>
      <c r="Z86" s="95"/>
      <c r="AA86" s="95"/>
      <c r="AB86" s="95"/>
      <c r="AC86" s="95"/>
      <c r="AD86" s="95"/>
      <c r="AE86" s="95"/>
      <c r="AF86" s="95"/>
      <c r="AG86" s="95"/>
      <c r="AH86" s="95"/>
      <c r="AI86" s="95"/>
      <c r="AJ86" s="95"/>
      <c r="BN86" s="95"/>
      <c r="BO86" s="95"/>
      <c r="BP86" s="95"/>
      <c r="BQ86" s="95"/>
      <c r="BR86" s="95"/>
      <c r="BS86" s="95"/>
      <c r="BT86" s="95"/>
      <c r="BU86" s="95"/>
      <c r="BV86" s="95"/>
      <c r="BW86" s="95"/>
      <c r="BX86" s="95"/>
      <c r="BY86" s="95"/>
      <c r="BZ86" s="95"/>
      <c r="CA86" s="95"/>
      <c r="CB86" s="95"/>
      <c r="CC86" s="95"/>
      <c r="CD86" s="95"/>
      <c r="CE86" s="95"/>
      <c r="CF86" s="95"/>
      <c r="CG86" s="95"/>
      <c r="CH86" s="95"/>
      <c r="CI86" s="95"/>
      <c r="CJ86" s="95"/>
      <c r="CK86" s="95"/>
      <c r="CL86" s="95"/>
      <c r="CM86" s="95"/>
      <c r="CN86" s="95"/>
      <c r="CO86" s="95"/>
      <c r="CP86" s="95"/>
      <c r="CQ86" s="95"/>
      <c r="CR86" s="95"/>
      <c r="CS86" s="95"/>
      <c r="CT86" s="95"/>
      <c r="CU86" s="95"/>
      <c r="CV86" s="95"/>
      <c r="CW86" s="95"/>
      <c r="CX86" s="95"/>
      <c r="CY86" s="95"/>
      <c r="CZ86" s="95"/>
      <c r="DA86" s="95"/>
      <c r="DB86" s="95"/>
      <c r="DC86" s="95"/>
      <c r="DD86" s="95"/>
      <c r="DE86" s="95"/>
      <c r="DF86" s="95"/>
      <c r="DG86" s="95"/>
      <c r="DH86" s="95"/>
      <c r="DI86" s="95"/>
      <c r="DJ86" s="95"/>
      <c r="DK86" s="95"/>
      <c r="DL86" s="95"/>
      <c r="DM86" s="95"/>
      <c r="DN86" s="95"/>
      <c r="DO86" s="95"/>
      <c r="DP86" s="95"/>
      <c r="DQ86" s="95"/>
      <c r="DR86" s="95"/>
      <c r="DS86" s="95"/>
      <c r="DT86" s="95"/>
      <c r="DU86" s="95"/>
      <c r="DV86" s="95"/>
      <c r="DW86" s="95"/>
      <c r="DX86" s="95"/>
      <c r="DY86" s="95"/>
      <c r="DZ86" s="95"/>
      <c r="EA86" s="95"/>
      <c r="EB86" s="95"/>
      <c r="EC86" s="95"/>
      <c r="ED86" s="95"/>
      <c r="EE86" s="95"/>
      <c r="EF86" s="95"/>
      <c r="EG86" s="95"/>
      <c r="EH86" s="95"/>
      <c r="EI86" s="95"/>
      <c r="EJ86" s="95"/>
      <c r="EK86" s="95"/>
      <c r="EL86" s="95"/>
      <c r="EM86" s="95"/>
      <c r="EN86" s="95"/>
      <c r="EO86" s="95"/>
      <c r="EP86" s="95"/>
      <c r="EQ86" s="95"/>
      <c r="ER86" s="95"/>
      <c r="ES86" s="95"/>
      <c r="ET86" s="95"/>
      <c r="EU86" s="95"/>
      <c r="EV86" s="95"/>
      <c r="EW86" s="95"/>
      <c r="EX86" s="95"/>
      <c r="EY86" s="95"/>
      <c r="EZ86" s="95"/>
      <c r="FA86" s="95"/>
      <c r="FB86" s="95"/>
      <c r="FC86" s="95"/>
      <c r="FD86" s="95"/>
      <c r="FE86" s="95"/>
      <c r="FF86" s="95"/>
      <c r="FG86" s="95"/>
      <c r="FH86" s="95"/>
      <c r="FI86" s="95"/>
      <c r="FJ86" s="95"/>
      <c r="FK86" s="95"/>
      <c r="FL86" s="95"/>
      <c r="FM86" s="95"/>
      <c r="FN86" s="95"/>
      <c r="FO86" s="95"/>
      <c r="FP86" s="95"/>
      <c r="FQ86" s="95"/>
      <c r="FR86" s="95"/>
      <c r="FS86" s="95"/>
      <c r="FT86" s="95"/>
      <c r="FU86" s="95"/>
      <c r="FV86" s="95"/>
      <c r="FW86" s="95"/>
      <c r="FX86" s="95"/>
      <c r="FY86" s="95"/>
      <c r="FZ86" s="95"/>
      <c r="GA86" s="95"/>
      <c r="GB86" s="95"/>
      <c r="GC86" s="95"/>
      <c r="GD86" s="95"/>
      <c r="GE86" s="95"/>
      <c r="GF86" s="95"/>
      <c r="GG86" s="95"/>
      <c r="GH86" s="95"/>
      <c r="GI86" s="95"/>
      <c r="GJ86" s="95"/>
      <c r="GK86" s="95"/>
      <c r="GL86" s="95"/>
      <c r="GM86" s="95"/>
      <c r="GN86" s="95"/>
      <c r="GO86" s="95"/>
      <c r="GP86" s="95"/>
      <c r="GQ86" s="95"/>
      <c r="GR86" s="95"/>
      <c r="GS86" s="95"/>
      <c r="GT86" s="95"/>
      <c r="GU86" s="95"/>
      <c r="GV86" s="95"/>
      <c r="GW86" s="95"/>
      <c r="GX86" s="95"/>
      <c r="GY86" s="95"/>
      <c r="GZ86" s="95"/>
      <c r="HA86" s="95"/>
      <c r="HB86" s="95"/>
      <c r="HC86" s="95"/>
      <c r="HD86" s="95"/>
      <c r="HE86" s="95"/>
      <c r="HF86" s="95"/>
      <c r="HG86" s="95"/>
      <c r="HH86" s="95"/>
      <c r="HI86" s="95"/>
      <c r="HJ86" s="95"/>
      <c r="HK86" s="95"/>
      <c r="HL86" s="95"/>
      <c r="HM86" s="95"/>
      <c r="HN86" s="95"/>
      <c r="HO86" s="95"/>
      <c r="HP86" s="95"/>
      <c r="HQ86" s="95"/>
      <c r="HR86" s="95"/>
      <c r="HS86" s="95"/>
      <c r="HT86" s="95"/>
      <c r="HU86" s="95"/>
      <c r="HV86" s="95"/>
      <c r="HW86" s="95"/>
      <c r="HX86" s="95"/>
      <c r="HY86" s="95"/>
      <c r="HZ86" s="95"/>
      <c r="IA86" s="95"/>
      <c r="IB86" s="95"/>
      <c r="IC86" s="95"/>
      <c r="ID86" s="95"/>
      <c r="IE86" s="95"/>
      <c r="IF86" s="95"/>
      <c r="IG86" s="95"/>
      <c r="IH86" s="95"/>
      <c r="II86" s="95"/>
      <c r="IJ86" s="95"/>
      <c r="IK86" s="95"/>
      <c r="IL86" s="95"/>
      <c r="IM86" s="95"/>
      <c r="IN86" s="95"/>
      <c r="IO86" s="95"/>
      <c r="IP86" s="95"/>
      <c r="IQ86" s="95"/>
      <c r="IR86" s="95"/>
      <c r="IS86" s="95"/>
      <c r="IT86" s="95"/>
      <c r="IU86" s="95"/>
      <c r="IV86" s="95"/>
      <c r="IW86" s="95"/>
      <c r="IX86" s="95"/>
      <c r="IY86" s="95"/>
      <c r="IZ86" s="95"/>
      <c r="JA86" s="95"/>
      <c r="JB86" s="95"/>
      <c r="JC86" s="95"/>
      <c r="JD86" s="95"/>
      <c r="JE86" s="95"/>
      <c r="JF86" s="95"/>
      <c r="JG86" s="95"/>
      <c r="JH86" s="95"/>
      <c r="JI86" s="95"/>
      <c r="JJ86" s="95"/>
      <c r="JK86" s="95"/>
      <c r="JL86" s="95"/>
      <c r="JM86" s="95"/>
      <c r="JN86" s="95"/>
      <c r="JO86" s="95"/>
      <c r="JP86" s="95"/>
      <c r="JQ86" s="95"/>
      <c r="JR86" s="95"/>
      <c r="JS86" s="95"/>
      <c r="JT86" s="95"/>
      <c r="JU86" s="95"/>
      <c r="JV86" s="95"/>
      <c r="JW86" s="95"/>
      <c r="JX86" s="95"/>
      <c r="JY86" s="95"/>
      <c r="JZ86" s="95"/>
      <c r="KA86" s="95"/>
      <c r="KB86" s="95"/>
      <c r="KC86" s="95"/>
      <c r="KD86" s="95"/>
      <c r="KE86" s="95"/>
      <c r="KF86" s="95"/>
    </row>
    <row r="87" spans="1:292" s="191" customFormat="1" ht="24" x14ac:dyDescent="0.25">
      <c r="A87" s="301" t="s">
        <v>315</v>
      </c>
      <c r="B87" s="99" t="s">
        <v>270</v>
      </c>
      <c r="C87" s="176"/>
      <c r="D87" s="177"/>
      <c r="E87" s="176"/>
      <c r="F87" s="188">
        <f>D87*E87</f>
        <v>0</v>
      </c>
      <c r="G87" s="176"/>
      <c r="H87" s="188">
        <f>F87+G87</f>
        <v>0</v>
      </c>
      <c r="I87" s="102" t="str">
        <f t="shared" si="71"/>
        <v/>
      </c>
      <c r="J87" s="185">
        <f>N87+Q87</f>
        <v>0</v>
      </c>
      <c r="K87" s="100">
        <f t="shared" si="72"/>
        <v>0</v>
      </c>
      <c r="L87" s="185">
        <f>J87+K87</f>
        <v>0</v>
      </c>
      <c r="M87" s="204" t="str">
        <f t="shared" si="52"/>
        <v>Organizarea procedurilor de achiziţie</v>
      </c>
      <c r="N87" s="176"/>
      <c r="O87" s="176"/>
      <c r="P87" s="185">
        <f>N87+O87</f>
        <v>0</v>
      </c>
      <c r="Q87" s="176"/>
      <c r="R87" s="176"/>
      <c r="S87" s="180">
        <f>Q87+R87</f>
        <v>0</v>
      </c>
      <c r="T87" s="102">
        <f t="shared" si="56"/>
        <v>0</v>
      </c>
      <c r="U87" s="96"/>
      <c r="V87" s="96"/>
      <c r="W87" s="96"/>
      <c r="X87" s="96"/>
      <c r="Y87" s="96"/>
      <c r="Z87" s="96"/>
      <c r="AA87" s="96"/>
      <c r="AB87" s="96"/>
      <c r="AC87" s="96"/>
      <c r="AD87" s="96"/>
      <c r="AE87" s="96"/>
      <c r="AF87" s="96"/>
      <c r="AG87" s="96"/>
      <c r="AH87" s="96"/>
      <c r="AI87" s="96"/>
      <c r="AJ87" s="96"/>
      <c r="BN87" s="96"/>
      <c r="BO87" s="96"/>
      <c r="BP87" s="96"/>
      <c r="BQ87" s="96"/>
      <c r="BR87" s="96"/>
      <c r="BS87" s="96"/>
      <c r="BT87" s="96"/>
      <c r="BU87" s="96"/>
      <c r="BV87" s="96"/>
      <c r="BW87" s="96"/>
      <c r="BX87" s="96"/>
      <c r="BY87" s="96"/>
      <c r="BZ87" s="96"/>
      <c r="CA87" s="96"/>
      <c r="CB87" s="96"/>
      <c r="CC87" s="96"/>
      <c r="CD87" s="96"/>
      <c r="CE87" s="96"/>
      <c r="CF87" s="96"/>
      <c r="CG87" s="96"/>
      <c r="CH87" s="96"/>
      <c r="CI87" s="96"/>
      <c r="CJ87" s="96"/>
      <c r="CK87" s="96"/>
      <c r="CL87" s="96"/>
      <c r="CM87" s="96"/>
      <c r="CN87" s="96"/>
      <c r="CO87" s="96"/>
      <c r="CP87" s="96"/>
      <c r="CQ87" s="96"/>
      <c r="CR87" s="96"/>
      <c r="CS87" s="96"/>
      <c r="CT87" s="96"/>
      <c r="CU87" s="96"/>
      <c r="CV87" s="96"/>
      <c r="CW87" s="96"/>
      <c r="CX87" s="96"/>
      <c r="CY87" s="96"/>
      <c r="CZ87" s="96"/>
      <c r="DA87" s="96"/>
      <c r="DB87" s="96"/>
      <c r="DC87" s="96"/>
      <c r="DD87" s="96"/>
      <c r="DE87" s="96"/>
      <c r="DF87" s="96"/>
      <c r="DG87" s="96"/>
      <c r="DH87" s="96"/>
      <c r="DI87" s="96"/>
      <c r="DJ87" s="96"/>
      <c r="DK87" s="96"/>
      <c r="DL87" s="96"/>
      <c r="DM87" s="96"/>
      <c r="DN87" s="96"/>
      <c r="DO87" s="96"/>
      <c r="DP87" s="96"/>
      <c r="DQ87" s="96"/>
      <c r="DR87" s="96"/>
      <c r="DS87" s="96"/>
      <c r="DT87" s="96"/>
      <c r="DU87" s="96"/>
      <c r="DV87" s="96"/>
      <c r="DW87" s="96"/>
      <c r="DX87" s="96"/>
      <c r="DY87" s="96"/>
      <c r="DZ87" s="96"/>
      <c r="EA87" s="96"/>
      <c r="EB87" s="96"/>
      <c r="EC87" s="96"/>
      <c r="ED87" s="96"/>
      <c r="EE87" s="96"/>
      <c r="EF87" s="96"/>
      <c r="EG87" s="96"/>
      <c r="EH87" s="96"/>
      <c r="EI87" s="96"/>
      <c r="EJ87" s="96"/>
      <c r="EK87" s="96"/>
      <c r="EL87" s="96"/>
      <c r="EM87" s="96"/>
      <c r="EN87" s="96"/>
      <c r="EO87" s="96"/>
      <c r="EP87" s="96"/>
      <c r="EQ87" s="96"/>
      <c r="ER87" s="96"/>
      <c r="ES87" s="96"/>
      <c r="ET87" s="96"/>
      <c r="EU87" s="96"/>
      <c r="EV87" s="96"/>
      <c r="EW87" s="96"/>
      <c r="EX87" s="96"/>
      <c r="EY87" s="96"/>
      <c r="EZ87" s="96"/>
      <c r="FA87" s="96"/>
      <c r="FB87" s="96"/>
      <c r="FC87" s="96"/>
      <c r="FD87" s="96"/>
      <c r="FE87" s="96"/>
      <c r="FF87" s="96"/>
      <c r="FG87" s="96"/>
      <c r="FH87" s="96"/>
      <c r="FI87" s="96"/>
      <c r="FJ87" s="96"/>
      <c r="FK87" s="96"/>
      <c r="FL87" s="96"/>
      <c r="FM87" s="96"/>
      <c r="FN87" s="96"/>
      <c r="FO87" s="96"/>
      <c r="FP87" s="96"/>
      <c r="FQ87" s="96"/>
      <c r="FR87" s="96"/>
      <c r="FS87" s="96"/>
      <c r="FT87" s="96"/>
      <c r="FU87" s="96"/>
      <c r="FV87" s="96"/>
      <c r="FW87" s="96"/>
      <c r="FX87" s="96"/>
      <c r="FY87" s="96"/>
      <c r="FZ87" s="96"/>
      <c r="GA87" s="96"/>
      <c r="GB87" s="96"/>
      <c r="GC87" s="96"/>
      <c r="GD87" s="96"/>
      <c r="GE87" s="96"/>
      <c r="GF87" s="96"/>
      <c r="GG87" s="96"/>
      <c r="GH87" s="96"/>
      <c r="GI87" s="96"/>
      <c r="GJ87" s="96"/>
      <c r="GK87" s="96"/>
      <c r="GL87" s="96"/>
      <c r="GM87" s="96"/>
      <c r="GN87" s="96"/>
      <c r="GO87" s="96"/>
      <c r="GP87" s="96"/>
      <c r="GQ87" s="96"/>
      <c r="GR87" s="96"/>
      <c r="GS87" s="96"/>
      <c r="GT87" s="96"/>
      <c r="GU87" s="96"/>
      <c r="GV87" s="96"/>
      <c r="GW87" s="96"/>
      <c r="GX87" s="96"/>
      <c r="GY87" s="96"/>
      <c r="GZ87" s="96"/>
      <c r="HA87" s="96"/>
      <c r="HB87" s="96"/>
      <c r="HC87" s="96"/>
      <c r="HD87" s="96"/>
      <c r="HE87" s="96"/>
      <c r="HF87" s="96"/>
      <c r="HG87" s="96"/>
      <c r="HH87" s="96"/>
      <c r="HI87" s="96"/>
      <c r="HJ87" s="96"/>
      <c r="HK87" s="96"/>
      <c r="HL87" s="96"/>
      <c r="HM87" s="96"/>
      <c r="HN87" s="96"/>
      <c r="HO87" s="96"/>
      <c r="HP87" s="96"/>
      <c r="HQ87" s="96"/>
      <c r="HR87" s="96"/>
      <c r="HS87" s="96"/>
      <c r="HT87" s="96"/>
      <c r="HU87" s="96"/>
      <c r="HV87" s="96"/>
      <c r="HW87" s="96"/>
      <c r="HX87" s="96"/>
      <c r="HY87" s="96"/>
      <c r="HZ87" s="96"/>
      <c r="IA87" s="96"/>
      <c r="IB87" s="96"/>
      <c r="IC87" s="96"/>
      <c r="ID87" s="96"/>
      <c r="IE87" s="96"/>
      <c r="IF87" s="96"/>
      <c r="IG87" s="96"/>
      <c r="IH87" s="96"/>
      <c r="II87" s="96"/>
      <c r="IJ87" s="96"/>
      <c r="IK87" s="96"/>
      <c r="IL87" s="96"/>
      <c r="IM87" s="96"/>
      <c r="IN87" s="96"/>
      <c r="IO87" s="96"/>
      <c r="IP87" s="96"/>
      <c r="IQ87" s="96"/>
      <c r="IR87" s="96"/>
      <c r="IS87" s="96"/>
      <c r="IT87" s="96"/>
      <c r="IU87" s="96"/>
      <c r="IV87" s="96"/>
      <c r="IW87" s="96"/>
      <c r="IX87" s="96"/>
      <c r="IY87" s="96"/>
      <c r="IZ87" s="96"/>
      <c r="JA87" s="96"/>
      <c r="JB87" s="96"/>
      <c r="JC87" s="96"/>
      <c r="JD87" s="96"/>
      <c r="JE87" s="96"/>
      <c r="JF87" s="96"/>
      <c r="JG87" s="96"/>
      <c r="JH87" s="96"/>
      <c r="JI87" s="96"/>
      <c r="JJ87" s="96"/>
      <c r="JK87" s="96"/>
      <c r="JL87" s="96"/>
      <c r="JM87" s="96"/>
      <c r="JN87" s="96"/>
      <c r="JO87" s="96"/>
      <c r="JP87" s="96"/>
      <c r="JQ87" s="96"/>
      <c r="JR87" s="96"/>
      <c r="JS87" s="96"/>
      <c r="JT87" s="96"/>
      <c r="JU87" s="96"/>
      <c r="JV87" s="96"/>
      <c r="JW87" s="96"/>
      <c r="JX87" s="96"/>
      <c r="JY87" s="96"/>
      <c r="JZ87" s="96"/>
      <c r="KA87" s="96"/>
      <c r="KB87" s="96"/>
      <c r="KC87" s="96"/>
      <c r="KD87" s="96"/>
      <c r="KE87" s="96"/>
      <c r="KF87" s="96"/>
    </row>
    <row r="88" spans="1:292" s="191" customFormat="1" x14ac:dyDescent="0.25">
      <c r="A88" s="301" t="s">
        <v>318</v>
      </c>
      <c r="B88" s="149" t="s">
        <v>450</v>
      </c>
      <c r="C88" s="188"/>
      <c r="D88" s="192"/>
      <c r="E88" s="185">
        <f>SUM(E89:E91)</f>
        <v>0</v>
      </c>
      <c r="F88" s="185">
        <f t="shared" ref="F88:H88" si="76">SUM(F89:F91)</f>
        <v>0</v>
      </c>
      <c r="G88" s="185">
        <f t="shared" si="76"/>
        <v>0</v>
      </c>
      <c r="H88" s="185">
        <f t="shared" si="76"/>
        <v>0</v>
      </c>
      <c r="I88" s="102" t="str">
        <f t="shared" si="71"/>
        <v/>
      </c>
      <c r="J88" s="185">
        <f>SUM(J89:J91)</f>
        <v>0</v>
      </c>
      <c r="K88" s="185">
        <f t="shared" ref="K88:S88" si="77">SUM(K89:K91)</f>
        <v>0</v>
      </c>
      <c r="L88" s="185">
        <f t="shared" si="77"/>
        <v>0</v>
      </c>
      <c r="M88" s="204" t="str">
        <f t="shared" si="52"/>
        <v>Consultanța</v>
      </c>
      <c r="N88" s="185">
        <f t="shared" si="77"/>
        <v>0</v>
      </c>
      <c r="O88" s="185">
        <f t="shared" si="77"/>
        <v>0</v>
      </c>
      <c r="P88" s="185">
        <f t="shared" si="77"/>
        <v>0</v>
      </c>
      <c r="Q88" s="185">
        <f t="shared" si="77"/>
        <v>0</v>
      </c>
      <c r="R88" s="185">
        <f t="shared" si="77"/>
        <v>0</v>
      </c>
      <c r="S88" s="185">
        <f t="shared" si="77"/>
        <v>0</v>
      </c>
      <c r="T88" s="102">
        <f t="shared" si="56"/>
        <v>0</v>
      </c>
      <c r="U88" s="96"/>
      <c r="V88" s="96"/>
      <c r="W88" s="96"/>
      <c r="X88" s="96"/>
      <c r="Y88" s="96"/>
      <c r="Z88" s="96"/>
      <c r="AA88" s="96"/>
      <c r="AB88" s="96"/>
      <c r="AC88" s="96"/>
      <c r="AD88" s="96"/>
      <c r="AE88" s="96"/>
      <c r="AF88" s="96"/>
      <c r="AG88" s="96"/>
      <c r="AH88" s="96"/>
      <c r="AI88" s="96"/>
      <c r="AJ88" s="96"/>
      <c r="BN88" s="96"/>
      <c r="BO88" s="96"/>
      <c r="BP88" s="96"/>
      <c r="BQ88" s="96"/>
      <c r="BR88" s="96"/>
      <c r="BS88" s="96"/>
      <c r="BT88" s="96"/>
      <c r="BU88" s="96"/>
      <c r="BV88" s="96"/>
      <c r="BW88" s="96"/>
      <c r="BX88" s="96"/>
      <c r="BY88" s="96"/>
      <c r="BZ88" s="96"/>
      <c r="CA88" s="96"/>
      <c r="CB88" s="96"/>
      <c r="CC88" s="96"/>
      <c r="CD88" s="96"/>
      <c r="CE88" s="96"/>
      <c r="CF88" s="96"/>
      <c r="CG88" s="96"/>
      <c r="CH88" s="96"/>
      <c r="CI88" s="96"/>
      <c r="CJ88" s="96"/>
      <c r="CK88" s="96"/>
      <c r="CL88" s="96"/>
      <c r="CM88" s="96"/>
      <c r="CN88" s="96"/>
      <c r="CO88" s="96"/>
      <c r="CP88" s="96"/>
      <c r="CQ88" s="96"/>
      <c r="CR88" s="96"/>
      <c r="CS88" s="96"/>
      <c r="CT88" s="96"/>
      <c r="CU88" s="96"/>
      <c r="CV88" s="96"/>
      <c r="CW88" s="96"/>
      <c r="CX88" s="96"/>
      <c r="CY88" s="96"/>
      <c r="CZ88" s="96"/>
      <c r="DA88" s="96"/>
      <c r="DB88" s="96"/>
      <c r="DC88" s="96"/>
      <c r="DD88" s="96"/>
      <c r="DE88" s="96"/>
      <c r="DF88" s="96"/>
      <c r="DG88" s="96"/>
      <c r="DH88" s="96"/>
      <c r="DI88" s="96"/>
      <c r="DJ88" s="96"/>
      <c r="DK88" s="96"/>
      <c r="DL88" s="96"/>
      <c r="DM88" s="96"/>
      <c r="DN88" s="96"/>
      <c r="DO88" s="96"/>
      <c r="DP88" s="96"/>
      <c r="DQ88" s="96"/>
      <c r="DR88" s="96"/>
      <c r="DS88" s="96"/>
      <c r="DT88" s="96"/>
      <c r="DU88" s="96"/>
      <c r="DV88" s="96"/>
      <c r="DW88" s="96"/>
      <c r="DX88" s="96"/>
      <c r="DY88" s="96"/>
      <c r="DZ88" s="96"/>
      <c r="EA88" s="96"/>
      <c r="EB88" s="96"/>
      <c r="EC88" s="96"/>
      <c r="ED88" s="96"/>
      <c r="EE88" s="96"/>
      <c r="EF88" s="96"/>
      <c r="EG88" s="96"/>
      <c r="EH88" s="96"/>
      <c r="EI88" s="96"/>
      <c r="EJ88" s="96"/>
      <c r="EK88" s="96"/>
      <c r="EL88" s="96"/>
      <c r="EM88" s="96"/>
      <c r="EN88" s="96"/>
      <c r="EO88" s="96"/>
      <c r="EP88" s="96"/>
      <c r="EQ88" s="96"/>
      <c r="ER88" s="96"/>
      <c r="ES88" s="96"/>
      <c r="ET88" s="96"/>
      <c r="EU88" s="96"/>
      <c r="EV88" s="96"/>
      <c r="EW88" s="96"/>
      <c r="EX88" s="96"/>
      <c r="EY88" s="96"/>
      <c r="EZ88" s="96"/>
      <c r="FA88" s="96"/>
      <c r="FB88" s="96"/>
      <c r="FC88" s="96"/>
      <c r="FD88" s="96"/>
      <c r="FE88" s="96"/>
      <c r="FF88" s="96"/>
      <c r="FG88" s="96"/>
      <c r="FH88" s="96"/>
      <c r="FI88" s="96"/>
      <c r="FJ88" s="96"/>
      <c r="FK88" s="96"/>
      <c r="FL88" s="96"/>
      <c r="FM88" s="96"/>
      <c r="FN88" s="96"/>
      <c r="FO88" s="96"/>
      <c r="FP88" s="96"/>
      <c r="FQ88" s="96"/>
      <c r="FR88" s="96"/>
      <c r="FS88" s="96"/>
      <c r="FT88" s="96"/>
      <c r="FU88" s="96"/>
      <c r="FV88" s="96"/>
      <c r="FW88" s="96"/>
      <c r="FX88" s="96"/>
      <c r="FY88" s="96"/>
      <c r="FZ88" s="96"/>
      <c r="GA88" s="96"/>
      <c r="GB88" s="96"/>
      <c r="GC88" s="96"/>
      <c r="GD88" s="96"/>
      <c r="GE88" s="96"/>
      <c r="GF88" s="96"/>
      <c r="GG88" s="96"/>
      <c r="GH88" s="96"/>
      <c r="GI88" s="96"/>
      <c r="GJ88" s="96"/>
      <c r="GK88" s="96"/>
      <c r="GL88" s="96"/>
      <c r="GM88" s="96"/>
      <c r="GN88" s="96"/>
      <c r="GO88" s="96"/>
      <c r="GP88" s="96"/>
      <c r="GQ88" s="96"/>
      <c r="GR88" s="96"/>
      <c r="GS88" s="96"/>
      <c r="GT88" s="96"/>
      <c r="GU88" s="96"/>
      <c r="GV88" s="96"/>
      <c r="GW88" s="96"/>
      <c r="GX88" s="96"/>
      <c r="GY88" s="96"/>
      <c r="GZ88" s="96"/>
      <c r="HA88" s="96"/>
      <c r="HB88" s="96"/>
      <c r="HC88" s="96"/>
      <c r="HD88" s="96"/>
      <c r="HE88" s="96"/>
      <c r="HF88" s="96"/>
      <c r="HG88" s="96"/>
      <c r="HH88" s="96"/>
      <c r="HI88" s="96"/>
      <c r="HJ88" s="96"/>
      <c r="HK88" s="96"/>
      <c r="HL88" s="96"/>
      <c r="HM88" s="96"/>
      <c r="HN88" s="96"/>
      <c r="HO88" s="96"/>
      <c r="HP88" s="96"/>
      <c r="HQ88" s="96"/>
      <c r="HR88" s="96"/>
      <c r="HS88" s="96"/>
      <c r="HT88" s="96"/>
      <c r="HU88" s="96"/>
      <c r="HV88" s="96"/>
      <c r="HW88" s="96"/>
      <c r="HX88" s="96"/>
      <c r="HY88" s="96"/>
      <c r="HZ88" s="96"/>
      <c r="IA88" s="96"/>
      <c r="IB88" s="96"/>
      <c r="IC88" s="96"/>
      <c r="ID88" s="96"/>
      <c r="IE88" s="96"/>
      <c r="IF88" s="96"/>
      <c r="IG88" s="96"/>
      <c r="IH88" s="96"/>
      <c r="II88" s="96"/>
      <c r="IJ88" s="96"/>
      <c r="IK88" s="96"/>
      <c r="IL88" s="96"/>
      <c r="IM88" s="96"/>
      <c r="IN88" s="96"/>
      <c r="IO88" s="96"/>
      <c r="IP88" s="96"/>
      <c r="IQ88" s="96"/>
      <c r="IR88" s="96"/>
      <c r="IS88" s="96"/>
      <c r="IT88" s="96"/>
      <c r="IU88" s="96"/>
      <c r="IV88" s="96"/>
      <c r="IW88" s="96"/>
      <c r="IX88" s="96"/>
      <c r="IY88" s="96"/>
      <c r="IZ88" s="96"/>
      <c r="JA88" s="96"/>
      <c r="JB88" s="96"/>
      <c r="JC88" s="96"/>
      <c r="JD88" s="96"/>
      <c r="JE88" s="96"/>
      <c r="JF88" s="96"/>
      <c r="JG88" s="96"/>
      <c r="JH88" s="96"/>
      <c r="JI88" s="96"/>
      <c r="JJ88" s="96"/>
      <c r="JK88" s="96"/>
      <c r="JL88" s="96"/>
      <c r="JM88" s="96"/>
      <c r="JN88" s="96"/>
      <c r="JO88" s="96"/>
      <c r="JP88" s="96"/>
      <c r="JQ88" s="96"/>
      <c r="JR88" s="96"/>
      <c r="JS88" s="96"/>
      <c r="JT88" s="96"/>
      <c r="JU88" s="96"/>
      <c r="JV88" s="96"/>
      <c r="JW88" s="96"/>
      <c r="JX88" s="96"/>
      <c r="JY88" s="96"/>
      <c r="JZ88" s="96"/>
      <c r="KA88" s="96"/>
      <c r="KB88" s="96"/>
      <c r="KC88" s="96"/>
      <c r="KD88" s="96"/>
      <c r="KE88" s="96"/>
      <c r="KF88" s="96"/>
    </row>
    <row r="89" spans="1:292" s="190" customFormat="1" x14ac:dyDescent="0.25">
      <c r="A89" s="300" t="s">
        <v>451</v>
      </c>
      <c r="B89" s="98" t="s">
        <v>297</v>
      </c>
      <c r="C89" s="176"/>
      <c r="D89" s="177"/>
      <c r="E89" s="176"/>
      <c r="F89" s="178">
        <f t="shared" si="57"/>
        <v>0</v>
      </c>
      <c r="G89" s="176"/>
      <c r="H89" s="178">
        <f t="shared" ref="H89:H94" si="78">F89+G89</f>
        <v>0</v>
      </c>
      <c r="I89" s="102" t="str">
        <f t="shared" si="71"/>
        <v/>
      </c>
      <c r="J89" s="180">
        <f t="shared" si="59"/>
        <v>0</v>
      </c>
      <c r="K89" s="180">
        <f t="shared" si="59"/>
        <v>0</v>
      </c>
      <c r="L89" s="180">
        <f t="shared" ref="L89:L94" si="79">J89+K89</f>
        <v>0</v>
      </c>
      <c r="M89" s="204" t="str">
        <f t="shared" si="52"/>
        <v>Scriere cerere de finantare</v>
      </c>
      <c r="N89" s="176"/>
      <c r="O89" s="176"/>
      <c r="P89" s="180">
        <f t="shared" si="60"/>
        <v>0</v>
      </c>
      <c r="Q89" s="176"/>
      <c r="R89" s="176"/>
      <c r="S89" s="100">
        <f t="shared" ref="S89:S90" si="80">Q89+R89</f>
        <v>0</v>
      </c>
      <c r="T89" s="102">
        <f t="shared" si="56"/>
        <v>0</v>
      </c>
      <c r="U89" s="95"/>
      <c r="V89" s="95"/>
      <c r="W89" s="95"/>
      <c r="X89" s="95"/>
      <c r="Y89" s="95"/>
      <c r="Z89" s="95"/>
      <c r="AA89" s="95"/>
      <c r="AB89" s="95"/>
      <c r="AC89" s="95"/>
      <c r="AD89" s="95"/>
      <c r="AE89" s="95"/>
      <c r="AF89" s="95"/>
      <c r="AG89" s="95"/>
      <c r="AH89" s="95"/>
      <c r="AI89" s="95"/>
      <c r="AJ89" s="95"/>
      <c r="BN89" s="95"/>
      <c r="BO89" s="95"/>
      <c r="BP89" s="95"/>
      <c r="BQ89" s="95"/>
      <c r="BR89" s="95"/>
      <c r="BS89" s="95"/>
      <c r="BT89" s="95"/>
      <c r="BU89" s="95"/>
      <c r="BV89" s="95"/>
      <c r="BW89" s="95"/>
      <c r="BX89" s="95"/>
      <c r="BY89" s="95"/>
      <c r="BZ89" s="95"/>
      <c r="CA89" s="95"/>
      <c r="CB89" s="95"/>
      <c r="CC89" s="95"/>
      <c r="CD89" s="95"/>
      <c r="CE89" s="95"/>
      <c r="CF89" s="95"/>
      <c r="CG89" s="95"/>
      <c r="CH89" s="95"/>
      <c r="CI89" s="95"/>
      <c r="CJ89" s="95"/>
      <c r="CK89" s="95"/>
      <c r="CL89" s="95"/>
      <c r="CM89" s="95"/>
      <c r="CN89" s="95"/>
      <c r="CO89" s="95"/>
      <c r="CP89" s="95"/>
      <c r="CQ89" s="95"/>
      <c r="CR89" s="95"/>
      <c r="CS89" s="95"/>
      <c r="CT89" s="95"/>
      <c r="CU89" s="95"/>
      <c r="CV89" s="95"/>
      <c r="CW89" s="95"/>
      <c r="CX89" s="95"/>
      <c r="CY89" s="95"/>
      <c r="CZ89" s="95"/>
      <c r="DA89" s="95"/>
      <c r="DB89" s="95"/>
      <c r="DC89" s="95"/>
      <c r="DD89" s="95"/>
      <c r="DE89" s="95"/>
      <c r="DF89" s="95"/>
      <c r="DG89" s="95"/>
      <c r="DH89" s="95"/>
      <c r="DI89" s="95"/>
      <c r="DJ89" s="95"/>
      <c r="DK89" s="95"/>
      <c r="DL89" s="95"/>
      <c r="DM89" s="95"/>
      <c r="DN89" s="95"/>
      <c r="DO89" s="95"/>
      <c r="DP89" s="95"/>
      <c r="DQ89" s="95"/>
      <c r="DR89" s="95"/>
      <c r="DS89" s="95"/>
      <c r="DT89" s="95"/>
      <c r="DU89" s="95"/>
      <c r="DV89" s="95"/>
      <c r="DW89" s="95"/>
      <c r="DX89" s="95"/>
      <c r="DY89" s="95"/>
      <c r="DZ89" s="95"/>
      <c r="EA89" s="95"/>
      <c r="EB89" s="95"/>
      <c r="EC89" s="95"/>
      <c r="ED89" s="95"/>
      <c r="EE89" s="95"/>
      <c r="EF89" s="95"/>
      <c r="EG89" s="95"/>
      <c r="EH89" s="95"/>
      <c r="EI89" s="95"/>
      <c r="EJ89" s="95"/>
      <c r="EK89" s="95"/>
      <c r="EL89" s="95"/>
      <c r="EM89" s="95"/>
      <c r="EN89" s="95"/>
      <c r="EO89" s="95"/>
      <c r="EP89" s="95"/>
      <c r="EQ89" s="95"/>
      <c r="ER89" s="95"/>
      <c r="ES89" s="95"/>
      <c r="ET89" s="95"/>
      <c r="EU89" s="95"/>
      <c r="EV89" s="95"/>
      <c r="EW89" s="95"/>
      <c r="EX89" s="95"/>
      <c r="EY89" s="95"/>
      <c r="EZ89" s="95"/>
      <c r="FA89" s="95"/>
      <c r="FB89" s="95"/>
      <c r="FC89" s="95"/>
      <c r="FD89" s="95"/>
      <c r="FE89" s="95"/>
      <c r="FF89" s="95"/>
      <c r="FG89" s="95"/>
      <c r="FH89" s="95"/>
      <c r="FI89" s="95"/>
      <c r="FJ89" s="95"/>
      <c r="FK89" s="95"/>
      <c r="FL89" s="95"/>
      <c r="FM89" s="95"/>
      <c r="FN89" s="95"/>
      <c r="FO89" s="95"/>
      <c r="FP89" s="95"/>
      <c r="FQ89" s="95"/>
      <c r="FR89" s="95"/>
      <c r="FS89" s="95"/>
      <c r="FT89" s="95"/>
      <c r="FU89" s="95"/>
      <c r="FV89" s="95"/>
      <c r="FW89" s="95"/>
      <c r="FX89" s="95"/>
      <c r="FY89" s="95"/>
      <c r="FZ89" s="95"/>
      <c r="GA89" s="95"/>
      <c r="GB89" s="95"/>
      <c r="GC89" s="95"/>
      <c r="GD89" s="95"/>
      <c r="GE89" s="95"/>
      <c r="GF89" s="95"/>
      <c r="GG89" s="95"/>
      <c r="GH89" s="95"/>
      <c r="GI89" s="95"/>
      <c r="GJ89" s="95"/>
      <c r="GK89" s="95"/>
      <c r="GL89" s="95"/>
      <c r="GM89" s="95"/>
      <c r="GN89" s="95"/>
      <c r="GO89" s="95"/>
      <c r="GP89" s="95"/>
      <c r="GQ89" s="95"/>
      <c r="GR89" s="95"/>
      <c r="GS89" s="95"/>
      <c r="GT89" s="95"/>
      <c r="GU89" s="95"/>
      <c r="GV89" s="95"/>
      <c r="GW89" s="95"/>
      <c r="GX89" s="95"/>
      <c r="GY89" s="95"/>
      <c r="GZ89" s="95"/>
      <c r="HA89" s="95"/>
      <c r="HB89" s="95"/>
      <c r="HC89" s="95"/>
      <c r="HD89" s="95"/>
      <c r="HE89" s="95"/>
      <c r="HF89" s="95"/>
      <c r="HG89" s="95"/>
      <c r="HH89" s="95"/>
      <c r="HI89" s="95"/>
      <c r="HJ89" s="95"/>
      <c r="HK89" s="95"/>
      <c r="HL89" s="95"/>
      <c r="HM89" s="95"/>
      <c r="HN89" s="95"/>
      <c r="HO89" s="95"/>
      <c r="HP89" s="95"/>
      <c r="HQ89" s="95"/>
      <c r="HR89" s="95"/>
      <c r="HS89" s="95"/>
      <c r="HT89" s="95"/>
      <c r="HU89" s="95"/>
      <c r="HV89" s="95"/>
      <c r="HW89" s="95"/>
      <c r="HX89" s="95"/>
      <c r="HY89" s="95"/>
      <c r="HZ89" s="95"/>
      <c r="IA89" s="95"/>
      <c r="IB89" s="95"/>
      <c r="IC89" s="95"/>
      <c r="ID89" s="95"/>
      <c r="IE89" s="95"/>
      <c r="IF89" s="95"/>
      <c r="IG89" s="95"/>
      <c r="IH89" s="95"/>
      <c r="II89" s="95"/>
      <c r="IJ89" s="95"/>
      <c r="IK89" s="95"/>
      <c r="IL89" s="95"/>
      <c r="IM89" s="95"/>
      <c r="IN89" s="95"/>
      <c r="IO89" s="95"/>
      <c r="IP89" s="95"/>
      <c r="IQ89" s="95"/>
      <c r="IR89" s="95"/>
      <c r="IS89" s="95"/>
      <c r="IT89" s="95"/>
      <c r="IU89" s="95"/>
      <c r="IV89" s="95"/>
      <c r="IW89" s="95"/>
      <c r="IX89" s="95"/>
      <c r="IY89" s="95"/>
      <c r="IZ89" s="95"/>
      <c r="JA89" s="95"/>
      <c r="JB89" s="95"/>
      <c r="JC89" s="95"/>
      <c r="JD89" s="95"/>
      <c r="JE89" s="95"/>
      <c r="JF89" s="95"/>
      <c r="JG89" s="95"/>
      <c r="JH89" s="95"/>
      <c r="JI89" s="95"/>
      <c r="JJ89" s="95"/>
      <c r="JK89" s="95"/>
      <c r="JL89" s="95"/>
      <c r="JM89" s="95"/>
      <c r="JN89" s="95"/>
      <c r="JO89" s="95"/>
      <c r="JP89" s="95"/>
      <c r="JQ89" s="95"/>
      <c r="JR89" s="95"/>
      <c r="JS89" s="95"/>
      <c r="JT89" s="95"/>
      <c r="JU89" s="95"/>
      <c r="JV89" s="95"/>
      <c r="JW89" s="95"/>
      <c r="JX89" s="95"/>
      <c r="JY89" s="95"/>
      <c r="JZ89" s="95"/>
      <c r="KA89" s="95"/>
      <c r="KB89" s="95"/>
      <c r="KC89" s="95"/>
      <c r="KD89" s="95"/>
      <c r="KE89" s="95"/>
      <c r="KF89" s="95"/>
    </row>
    <row r="90" spans="1:292" s="190" customFormat="1" ht="24" x14ac:dyDescent="0.25">
      <c r="A90" s="300" t="s">
        <v>452</v>
      </c>
      <c r="B90" s="98" t="s">
        <v>298</v>
      </c>
      <c r="C90" s="176"/>
      <c r="D90" s="177"/>
      <c r="E90" s="176"/>
      <c r="F90" s="178">
        <f t="shared" si="57"/>
        <v>0</v>
      </c>
      <c r="G90" s="176"/>
      <c r="H90" s="178">
        <f t="shared" si="78"/>
        <v>0</v>
      </c>
      <c r="I90" s="102" t="str">
        <f t="shared" si="71"/>
        <v/>
      </c>
      <c r="J90" s="180">
        <f t="shared" si="59"/>
        <v>0</v>
      </c>
      <c r="K90" s="180">
        <f t="shared" si="59"/>
        <v>0</v>
      </c>
      <c r="L90" s="180">
        <f t="shared" si="79"/>
        <v>0</v>
      </c>
      <c r="M90" s="204" t="str">
        <f t="shared" si="52"/>
        <v>Managementul de proiect pentru obiectivul de investiţii</v>
      </c>
      <c r="N90" s="176"/>
      <c r="O90" s="176"/>
      <c r="P90" s="180">
        <f t="shared" si="60"/>
        <v>0</v>
      </c>
      <c r="Q90" s="176"/>
      <c r="R90" s="176"/>
      <c r="S90" s="100">
        <f t="shared" si="80"/>
        <v>0</v>
      </c>
      <c r="T90" s="102">
        <f t="shared" si="56"/>
        <v>0</v>
      </c>
      <c r="U90" s="95"/>
      <c r="V90" s="95"/>
      <c r="W90" s="95"/>
      <c r="X90" s="95"/>
      <c r="Y90" s="95"/>
      <c r="Z90" s="95"/>
      <c r="AA90" s="95"/>
      <c r="AB90" s="95"/>
      <c r="AC90" s="95"/>
      <c r="AD90" s="95"/>
      <c r="AE90" s="95"/>
      <c r="AF90" s="95"/>
      <c r="AG90" s="95"/>
      <c r="AH90" s="95"/>
      <c r="AI90" s="95"/>
      <c r="AJ90" s="95"/>
      <c r="BN90" s="95"/>
      <c r="BO90" s="95"/>
      <c r="BP90" s="95"/>
      <c r="BQ90" s="95"/>
      <c r="BR90" s="95"/>
      <c r="BS90" s="95"/>
      <c r="BT90" s="95"/>
      <c r="BU90" s="95"/>
      <c r="BV90" s="95"/>
      <c r="BW90" s="95"/>
      <c r="BX90" s="95"/>
      <c r="BY90" s="95"/>
      <c r="BZ90" s="95"/>
      <c r="CA90" s="95"/>
      <c r="CB90" s="95"/>
      <c r="CC90" s="95"/>
      <c r="CD90" s="95"/>
      <c r="CE90" s="95"/>
      <c r="CF90" s="95"/>
      <c r="CG90" s="95"/>
      <c r="CH90" s="95"/>
      <c r="CI90" s="95"/>
      <c r="CJ90" s="95"/>
      <c r="CK90" s="95"/>
      <c r="CL90" s="95"/>
      <c r="CM90" s="95"/>
      <c r="CN90" s="95"/>
      <c r="CO90" s="95"/>
      <c r="CP90" s="95"/>
      <c r="CQ90" s="95"/>
      <c r="CR90" s="95"/>
      <c r="CS90" s="95"/>
      <c r="CT90" s="95"/>
      <c r="CU90" s="95"/>
      <c r="CV90" s="95"/>
      <c r="CW90" s="95"/>
      <c r="CX90" s="95"/>
      <c r="CY90" s="95"/>
      <c r="CZ90" s="95"/>
      <c r="DA90" s="95"/>
      <c r="DB90" s="95"/>
      <c r="DC90" s="95"/>
      <c r="DD90" s="95"/>
      <c r="DE90" s="95"/>
      <c r="DF90" s="95"/>
      <c r="DG90" s="95"/>
      <c r="DH90" s="95"/>
      <c r="DI90" s="95"/>
      <c r="DJ90" s="95"/>
      <c r="DK90" s="95"/>
      <c r="DL90" s="95"/>
      <c r="DM90" s="95"/>
      <c r="DN90" s="95"/>
      <c r="DO90" s="95"/>
      <c r="DP90" s="95"/>
      <c r="DQ90" s="95"/>
      <c r="DR90" s="95"/>
      <c r="DS90" s="95"/>
      <c r="DT90" s="95"/>
      <c r="DU90" s="95"/>
      <c r="DV90" s="95"/>
      <c r="DW90" s="95"/>
      <c r="DX90" s="95"/>
      <c r="DY90" s="95"/>
      <c r="DZ90" s="95"/>
      <c r="EA90" s="95"/>
      <c r="EB90" s="95"/>
      <c r="EC90" s="95"/>
      <c r="ED90" s="95"/>
      <c r="EE90" s="95"/>
      <c r="EF90" s="95"/>
      <c r="EG90" s="95"/>
      <c r="EH90" s="95"/>
      <c r="EI90" s="95"/>
      <c r="EJ90" s="95"/>
      <c r="EK90" s="95"/>
      <c r="EL90" s="95"/>
      <c r="EM90" s="95"/>
      <c r="EN90" s="95"/>
      <c r="EO90" s="95"/>
      <c r="EP90" s="95"/>
      <c r="EQ90" s="95"/>
      <c r="ER90" s="95"/>
      <c r="ES90" s="95"/>
      <c r="ET90" s="95"/>
      <c r="EU90" s="95"/>
      <c r="EV90" s="95"/>
      <c r="EW90" s="95"/>
      <c r="EX90" s="95"/>
      <c r="EY90" s="95"/>
      <c r="EZ90" s="95"/>
      <c r="FA90" s="95"/>
      <c r="FB90" s="95"/>
      <c r="FC90" s="95"/>
      <c r="FD90" s="95"/>
      <c r="FE90" s="95"/>
      <c r="FF90" s="95"/>
      <c r="FG90" s="95"/>
      <c r="FH90" s="95"/>
      <c r="FI90" s="95"/>
      <c r="FJ90" s="95"/>
      <c r="FK90" s="95"/>
      <c r="FL90" s="95"/>
      <c r="FM90" s="95"/>
      <c r="FN90" s="95"/>
      <c r="FO90" s="95"/>
      <c r="FP90" s="95"/>
      <c r="FQ90" s="95"/>
      <c r="FR90" s="95"/>
      <c r="FS90" s="95"/>
      <c r="FT90" s="95"/>
      <c r="FU90" s="95"/>
      <c r="FV90" s="95"/>
      <c r="FW90" s="95"/>
      <c r="FX90" s="95"/>
      <c r="FY90" s="95"/>
      <c r="FZ90" s="95"/>
      <c r="GA90" s="95"/>
      <c r="GB90" s="95"/>
      <c r="GC90" s="95"/>
      <c r="GD90" s="95"/>
      <c r="GE90" s="95"/>
      <c r="GF90" s="95"/>
      <c r="GG90" s="95"/>
      <c r="GH90" s="95"/>
      <c r="GI90" s="95"/>
      <c r="GJ90" s="95"/>
      <c r="GK90" s="95"/>
      <c r="GL90" s="95"/>
      <c r="GM90" s="95"/>
      <c r="GN90" s="95"/>
      <c r="GO90" s="95"/>
      <c r="GP90" s="95"/>
      <c r="GQ90" s="95"/>
      <c r="GR90" s="95"/>
      <c r="GS90" s="95"/>
      <c r="GT90" s="95"/>
      <c r="GU90" s="95"/>
      <c r="GV90" s="95"/>
      <c r="GW90" s="95"/>
      <c r="GX90" s="95"/>
      <c r="GY90" s="95"/>
      <c r="GZ90" s="95"/>
      <c r="HA90" s="95"/>
      <c r="HB90" s="95"/>
      <c r="HC90" s="95"/>
      <c r="HD90" s="95"/>
      <c r="HE90" s="95"/>
      <c r="HF90" s="95"/>
      <c r="HG90" s="95"/>
      <c r="HH90" s="95"/>
      <c r="HI90" s="95"/>
      <c r="HJ90" s="95"/>
      <c r="HK90" s="95"/>
      <c r="HL90" s="95"/>
      <c r="HM90" s="95"/>
      <c r="HN90" s="95"/>
      <c r="HO90" s="95"/>
      <c r="HP90" s="95"/>
      <c r="HQ90" s="95"/>
      <c r="HR90" s="95"/>
      <c r="HS90" s="95"/>
      <c r="HT90" s="95"/>
      <c r="HU90" s="95"/>
      <c r="HV90" s="95"/>
      <c r="HW90" s="95"/>
      <c r="HX90" s="95"/>
      <c r="HY90" s="95"/>
      <c r="HZ90" s="95"/>
      <c r="IA90" s="95"/>
      <c r="IB90" s="95"/>
      <c r="IC90" s="95"/>
      <c r="ID90" s="95"/>
      <c r="IE90" s="95"/>
      <c r="IF90" s="95"/>
      <c r="IG90" s="95"/>
      <c r="IH90" s="95"/>
      <c r="II90" s="95"/>
      <c r="IJ90" s="95"/>
      <c r="IK90" s="95"/>
      <c r="IL90" s="95"/>
      <c r="IM90" s="95"/>
      <c r="IN90" s="95"/>
      <c r="IO90" s="95"/>
      <c r="IP90" s="95"/>
      <c r="IQ90" s="95"/>
      <c r="IR90" s="95"/>
      <c r="IS90" s="95"/>
      <c r="IT90" s="95"/>
      <c r="IU90" s="95"/>
      <c r="IV90" s="95"/>
      <c r="IW90" s="95"/>
      <c r="IX90" s="95"/>
      <c r="IY90" s="95"/>
      <c r="IZ90" s="95"/>
      <c r="JA90" s="95"/>
      <c r="JB90" s="95"/>
      <c r="JC90" s="95"/>
      <c r="JD90" s="95"/>
      <c r="JE90" s="95"/>
      <c r="JF90" s="95"/>
      <c r="JG90" s="95"/>
      <c r="JH90" s="95"/>
      <c r="JI90" s="95"/>
      <c r="JJ90" s="95"/>
      <c r="JK90" s="95"/>
      <c r="JL90" s="95"/>
      <c r="JM90" s="95"/>
      <c r="JN90" s="95"/>
      <c r="JO90" s="95"/>
      <c r="JP90" s="95"/>
      <c r="JQ90" s="95"/>
      <c r="JR90" s="95"/>
      <c r="JS90" s="95"/>
      <c r="JT90" s="95"/>
      <c r="JU90" s="95"/>
      <c r="JV90" s="95"/>
      <c r="JW90" s="95"/>
      <c r="JX90" s="95"/>
      <c r="JY90" s="95"/>
      <c r="JZ90" s="95"/>
      <c r="KA90" s="95"/>
      <c r="KB90" s="95"/>
      <c r="KC90" s="95"/>
      <c r="KD90" s="95"/>
      <c r="KE90" s="95"/>
      <c r="KF90" s="95"/>
    </row>
    <row r="91" spans="1:292" ht="24" x14ac:dyDescent="0.25">
      <c r="A91" s="297" t="s">
        <v>453</v>
      </c>
      <c r="B91" s="98" t="s">
        <v>454</v>
      </c>
      <c r="C91" s="176"/>
      <c r="D91" s="177"/>
      <c r="E91" s="176"/>
      <c r="F91" s="178">
        <f>D91*E91</f>
        <v>0</v>
      </c>
      <c r="G91" s="176"/>
      <c r="H91" s="179">
        <f>F91+G91</f>
        <v>0</v>
      </c>
      <c r="I91" s="102" t="str">
        <f t="shared" si="71"/>
        <v/>
      </c>
      <c r="J91" s="100">
        <f>N91+Q91</f>
        <v>0</v>
      </c>
      <c r="K91" s="100">
        <f>O91+R91</f>
        <v>0</v>
      </c>
      <c r="L91" s="100">
        <f>P91+S91</f>
        <v>0</v>
      </c>
      <c r="M91" s="204" t="str">
        <f t="shared" si="52"/>
        <v>Cheltuielile cu activitatea de audit financiar extern</v>
      </c>
      <c r="N91" s="176"/>
      <c r="O91" s="176"/>
      <c r="P91" s="100">
        <f>N91+O91</f>
        <v>0</v>
      </c>
      <c r="Q91" s="176"/>
      <c r="R91" s="176"/>
      <c r="S91" s="100">
        <f>Q91+R91</f>
        <v>0</v>
      </c>
      <c r="T91" s="102">
        <f t="shared" si="56"/>
        <v>0</v>
      </c>
      <c r="U91" s="290"/>
    </row>
    <row r="92" spans="1:292" s="191" customFormat="1" x14ac:dyDescent="0.25">
      <c r="A92" s="301" t="s">
        <v>319</v>
      </c>
      <c r="B92" s="99" t="s">
        <v>272</v>
      </c>
      <c r="C92" s="188"/>
      <c r="D92" s="192"/>
      <c r="E92" s="188">
        <f>SUM(E93:E94)</f>
        <v>0</v>
      </c>
      <c r="F92" s="188">
        <f t="shared" ref="F92:G92" si="81">SUM(F93:F94)</f>
        <v>0</v>
      </c>
      <c r="G92" s="188">
        <f t="shared" si="81"/>
        <v>0</v>
      </c>
      <c r="H92" s="188">
        <f>SUM(H93:H94)</f>
        <v>0</v>
      </c>
      <c r="I92" s="102" t="str">
        <f t="shared" si="71"/>
        <v/>
      </c>
      <c r="J92" s="185">
        <f>SUM(J93:J94)</f>
        <v>0</v>
      </c>
      <c r="K92" s="185">
        <f t="shared" ref="K92:S92" si="82">SUM(K93:K94)</f>
        <v>0</v>
      </c>
      <c r="L92" s="185">
        <f t="shared" si="82"/>
        <v>0</v>
      </c>
      <c r="M92" s="204" t="str">
        <f t="shared" si="52"/>
        <v>Asistenţă tehnică</v>
      </c>
      <c r="N92" s="185">
        <f t="shared" si="82"/>
        <v>0</v>
      </c>
      <c r="O92" s="185">
        <f t="shared" si="82"/>
        <v>0</v>
      </c>
      <c r="P92" s="185">
        <f t="shared" si="82"/>
        <v>0</v>
      </c>
      <c r="Q92" s="185">
        <f t="shared" si="82"/>
        <v>0</v>
      </c>
      <c r="R92" s="185">
        <f t="shared" si="82"/>
        <v>0</v>
      </c>
      <c r="S92" s="185">
        <f t="shared" si="82"/>
        <v>0</v>
      </c>
      <c r="T92" s="102">
        <f t="shared" si="56"/>
        <v>0</v>
      </c>
      <c r="U92" s="96"/>
      <c r="V92" s="96"/>
      <c r="W92" s="96"/>
      <c r="X92" s="96"/>
      <c r="Y92" s="96"/>
      <c r="Z92" s="96"/>
      <c r="AA92" s="96"/>
      <c r="AB92" s="96"/>
      <c r="AC92" s="96"/>
      <c r="AD92" s="96"/>
      <c r="AE92" s="96"/>
      <c r="AF92" s="96"/>
      <c r="AG92" s="96"/>
      <c r="AH92" s="96"/>
      <c r="AI92" s="96"/>
      <c r="AJ92" s="96"/>
      <c r="BN92" s="96"/>
      <c r="BO92" s="96"/>
      <c r="BP92" s="96"/>
      <c r="BQ92" s="96"/>
      <c r="BR92" s="96"/>
      <c r="BS92" s="96"/>
      <c r="BT92" s="96"/>
      <c r="BU92" s="96"/>
      <c r="BV92" s="96"/>
      <c r="BW92" s="96"/>
      <c r="BX92" s="96"/>
      <c r="BY92" s="96"/>
      <c r="BZ92" s="96"/>
      <c r="CA92" s="96"/>
      <c r="CB92" s="96"/>
      <c r="CC92" s="96"/>
      <c r="CD92" s="96"/>
      <c r="CE92" s="96"/>
      <c r="CF92" s="96"/>
      <c r="CG92" s="96"/>
      <c r="CH92" s="96"/>
      <c r="CI92" s="96"/>
      <c r="CJ92" s="96"/>
      <c r="CK92" s="96"/>
      <c r="CL92" s="96"/>
      <c r="CM92" s="96"/>
      <c r="CN92" s="96"/>
      <c r="CO92" s="96"/>
      <c r="CP92" s="96"/>
      <c r="CQ92" s="96"/>
      <c r="CR92" s="96"/>
      <c r="CS92" s="96"/>
      <c r="CT92" s="96"/>
      <c r="CU92" s="96"/>
      <c r="CV92" s="96"/>
      <c r="CW92" s="96"/>
      <c r="CX92" s="96"/>
      <c r="CY92" s="96"/>
      <c r="CZ92" s="96"/>
      <c r="DA92" s="96"/>
      <c r="DB92" s="96"/>
      <c r="DC92" s="96"/>
      <c r="DD92" s="96"/>
      <c r="DE92" s="96"/>
      <c r="DF92" s="96"/>
      <c r="DG92" s="96"/>
      <c r="DH92" s="96"/>
      <c r="DI92" s="96"/>
      <c r="DJ92" s="96"/>
      <c r="DK92" s="96"/>
      <c r="DL92" s="96"/>
      <c r="DM92" s="96"/>
      <c r="DN92" s="96"/>
      <c r="DO92" s="96"/>
      <c r="DP92" s="96"/>
      <c r="DQ92" s="96"/>
      <c r="DR92" s="96"/>
      <c r="DS92" s="96"/>
      <c r="DT92" s="96"/>
      <c r="DU92" s="96"/>
      <c r="DV92" s="96"/>
      <c r="DW92" s="96"/>
      <c r="DX92" s="96"/>
      <c r="DY92" s="96"/>
      <c r="DZ92" s="96"/>
      <c r="EA92" s="96"/>
      <c r="EB92" s="96"/>
      <c r="EC92" s="96"/>
      <c r="ED92" s="96"/>
      <c r="EE92" s="96"/>
      <c r="EF92" s="96"/>
      <c r="EG92" s="96"/>
      <c r="EH92" s="96"/>
      <c r="EI92" s="96"/>
      <c r="EJ92" s="96"/>
      <c r="EK92" s="96"/>
      <c r="EL92" s="96"/>
      <c r="EM92" s="96"/>
      <c r="EN92" s="96"/>
      <c r="EO92" s="96"/>
      <c r="EP92" s="96"/>
      <c r="EQ92" s="96"/>
      <c r="ER92" s="96"/>
      <c r="ES92" s="96"/>
      <c r="ET92" s="96"/>
      <c r="EU92" s="96"/>
      <c r="EV92" s="96"/>
      <c r="EW92" s="96"/>
      <c r="EX92" s="96"/>
      <c r="EY92" s="96"/>
      <c r="EZ92" s="96"/>
      <c r="FA92" s="96"/>
      <c r="FB92" s="96"/>
      <c r="FC92" s="96"/>
      <c r="FD92" s="96"/>
      <c r="FE92" s="96"/>
      <c r="FF92" s="96"/>
      <c r="FG92" s="96"/>
      <c r="FH92" s="96"/>
      <c r="FI92" s="96"/>
      <c r="FJ92" s="96"/>
      <c r="FK92" s="96"/>
      <c r="FL92" s="96"/>
      <c r="FM92" s="96"/>
      <c r="FN92" s="96"/>
      <c r="FO92" s="96"/>
      <c r="FP92" s="96"/>
      <c r="FQ92" s="96"/>
      <c r="FR92" s="96"/>
      <c r="FS92" s="96"/>
      <c r="FT92" s="96"/>
      <c r="FU92" s="96"/>
      <c r="FV92" s="96"/>
      <c r="FW92" s="96"/>
      <c r="FX92" s="96"/>
      <c r="FY92" s="96"/>
      <c r="FZ92" s="96"/>
      <c r="GA92" s="96"/>
      <c r="GB92" s="96"/>
      <c r="GC92" s="96"/>
      <c r="GD92" s="96"/>
      <c r="GE92" s="96"/>
      <c r="GF92" s="96"/>
      <c r="GG92" s="96"/>
      <c r="GH92" s="96"/>
      <c r="GI92" s="96"/>
      <c r="GJ92" s="96"/>
      <c r="GK92" s="96"/>
      <c r="GL92" s="96"/>
      <c r="GM92" s="96"/>
      <c r="GN92" s="96"/>
      <c r="GO92" s="96"/>
      <c r="GP92" s="96"/>
      <c r="GQ92" s="96"/>
      <c r="GR92" s="96"/>
      <c r="GS92" s="96"/>
      <c r="GT92" s="96"/>
      <c r="GU92" s="96"/>
      <c r="GV92" s="96"/>
      <c r="GW92" s="96"/>
      <c r="GX92" s="96"/>
      <c r="GY92" s="96"/>
      <c r="GZ92" s="96"/>
      <c r="HA92" s="96"/>
      <c r="HB92" s="96"/>
      <c r="HC92" s="96"/>
      <c r="HD92" s="96"/>
      <c r="HE92" s="96"/>
      <c r="HF92" s="96"/>
      <c r="HG92" s="96"/>
      <c r="HH92" s="96"/>
      <c r="HI92" s="96"/>
      <c r="HJ92" s="96"/>
      <c r="HK92" s="96"/>
      <c r="HL92" s="96"/>
      <c r="HM92" s="96"/>
      <c r="HN92" s="96"/>
      <c r="HO92" s="96"/>
      <c r="HP92" s="96"/>
      <c r="HQ92" s="96"/>
      <c r="HR92" s="96"/>
      <c r="HS92" s="96"/>
      <c r="HT92" s="96"/>
      <c r="HU92" s="96"/>
      <c r="HV92" s="96"/>
      <c r="HW92" s="96"/>
      <c r="HX92" s="96"/>
      <c r="HY92" s="96"/>
      <c r="HZ92" s="96"/>
      <c r="IA92" s="96"/>
      <c r="IB92" s="96"/>
      <c r="IC92" s="96"/>
      <c r="ID92" s="96"/>
      <c r="IE92" s="96"/>
      <c r="IF92" s="96"/>
      <c r="IG92" s="96"/>
      <c r="IH92" s="96"/>
      <c r="II92" s="96"/>
      <c r="IJ92" s="96"/>
      <c r="IK92" s="96"/>
      <c r="IL92" s="96"/>
      <c r="IM92" s="96"/>
      <c r="IN92" s="96"/>
      <c r="IO92" s="96"/>
      <c r="IP92" s="96"/>
      <c r="IQ92" s="96"/>
      <c r="IR92" s="96"/>
      <c r="IS92" s="96"/>
      <c r="IT92" s="96"/>
      <c r="IU92" s="96"/>
      <c r="IV92" s="96"/>
      <c r="IW92" s="96"/>
      <c r="IX92" s="96"/>
      <c r="IY92" s="96"/>
      <c r="IZ92" s="96"/>
      <c r="JA92" s="96"/>
      <c r="JB92" s="96"/>
      <c r="JC92" s="96"/>
      <c r="JD92" s="96"/>
      <c r="JE92" s="96"/>
      <c r="JF92" s="96"/>
      <c r="JG92" s="96"/>
      <c r="JH92" s="96"/>
      <c r="JI92" s="96"/>
      <c r="JJ92" s="96"/>
      <c r="JK92" s="96"/>
      <c r="JL92" s="96"/>
      <c r="JM92" s="96"/>
      <c r="JN92" s="96"/>
      <c r="JO92" s="96"/>
      <c r="JP92" s="96"/>
      <c r="JQ92" s="96"/>
      <c r="JR92" s="96"/>
      <c r="JS92" s="96"/>
      <c r="JT92" s="96"/>
      <c r="JU92" s="96"/>
      <c r="JV92" s="96"/>
      <c r="JW92" s="96"/>
      <c r="JX92" s="96"/>
      <c r="JY92" s="96"/>
      <c r="JZ92" s="96"/>
      <c r="KA92" s="96"/>
      <c r="KB92" s="96"/>
      <c r="KC92" s="96"/>
      <c r="KD92" s="96"/>
      <c r="KE92" s="96"/>
      <c r="KF92" s="96"/>
    </row>
    <row r="93" spans="1:292" s="190" customFormat="1" ht="96" x14ac:dyDescent="0.25">
      <c r="A93" s="300" t="s">
        <v>455</v>
      </c>
      <c r="B93" s="201" t="s">
        <v>456</v>
      </c>
      <c r="C93" s="176"/>
      <c r="D93" s="177"/>
      <c r="E93" s="176"/>
      <c r="F93" s="178">
        <f t="shared" si="57"/>
        <v>0</v>
      </c>
      <c r="G93" s="176"/>
      <c r="H93" s="178">
        <f t="shared" si="78"/>
        <v>0</v>
      </c>
      <c r="I93" s="102" t="str">
        <f t="shared" si="71"/>
        <v/>
      </c>
      <c r="J93" s="180">
        <f t="shared" si="59"/>
        <v>0</v>
      </c>
      <c r="K93" s="180">
        <f>O93+R93</f>
        <v>0</v>
      </c>
      <c r="L93" s="180">
        <f t="shared" si="79"/>
        <v>0</v>
      </c>
      <c r="M93" s="204" t="str">
        <f>B93</f>
        <v>Asistenta pe perioada de execuție a lucrărilor pentru participarea proiectantului la fazele incluse în programul de control al lucrărilor de execuție, avizat de către Inspectoratul de Stat în Construcții</v>
      </c>
      <c r="N93" s="176"/>
      <c r="O93" s="176"/>
      <c r="P93" s="180">
        <f t="shared" si="60"/>
        <v>0</v>
      </c>
      <c r="Q93" s="176"/>
      <c r="R93" s="176"/>
      <c r="S93" s="100">
        <f>Q93+R93</f>
        <v>0</v>
      </c>
      <c r="T93" s="102">
        <f>S93+P93</f>
        <v>0</v>
      </c>
      <c r="U93" s="95"/>
      <c r="V93" s="95"/>
      <c r="W93" s="95"/>
      <c r="X93" s="95"/>
      <c r="Y93" s="95"/>
      <c r="Z93" s="95"/>
      <c r="AA93" s="95"/>
      <c r="AB93" s="95"/>
      <c r="AC93" s="95"/>
      <c r="AD93" s="95"/>
      <c r="AE93" s="95"/>
      <c r="AF93" s="95"/>
      <c r="AG93" s="95"/>
      <c r="AH93" s="95"/>
      <c r="AI93" s="95"/>
      <c r="AJ93" s="95"/>
      <c r="BN93" s="95"/>
      <c r="BO93" s="95"/>
      <c r="BP93" s="95"/>
      <c r="BQ93" s="95"/>
      <c r="BR93" s="95"/>
      <c r="BS93" s="95"/>
      <c r="BT93" s="95"/>
      <c r="BU93" s="95"/>
      <c r="BV93" s="95"/>
      <c r="BW93" s="95"/>
      <c r="BX93" s="95"/>
      <c r="BY93" s="95"/>
      <c r="BZ93" s="95"/>
      <c r="CA93" s="95"/>
      <c r="CB93" s="95"/>
      <c r="CC93" s="95"/>
      <c r="CD93" s="95"/>
      <c r="CE93" s="95"/>
      <c r="CF93" s="95"/>
      <c r="CG93" s="95"/>
      <c r="CH93" s="95"/>
      <c r="CI93" s="95"/>
      <c r="CJ93" s="95"/>
      <c r="CK93" s="95"/>
      <c r="CL93" s="95"/>
      <c r="CM93" s="95"/>
      <c r="CN93" s="95"/>
      <c r="CO93" s="95"/>
      <c r="CP93" s="95"/>
      <c r="CQ93" s="95"/>
      <c r="CR93" s="95"/>
      <c r="CS93" s="95"/>
      <c r="CT93" s="95"/>
      <c r="CU93" s="95"/>
      <c r="CV93" s="95"/>
      <c r="CW93" s="95"/>
      <c r="CX93" s="95"/>
      <c r="CY93" s="95"/>
      <c r="CZ93" s="95"/>
      <c r="DA93" s="95"/>
      <c r="DB93" s="95"/>
      <c r="DC93" s="95"/>
      <c r="DD93" s="95"/>
      <c r="DE93" s="95"/>
      <c r="DF93" s="95"/>
      <c r="DG93" s="95"/>
      <c r="DH93" s="95"/>
      <c r="DI93" s="95"/>
      <c r="DJ93" s="95"/>
      <c r="DK93" s="95"/>
      <c r="DL93" s="95"/>
      <c r="DM93" s="95"/>
      <c r="DN93" s="95"/>
      <c r="DO93" s="95"/>
      <c r="DP93" s="95"/>
      <c r="DQ93" s="95"/>
      <c r="DR93" s="95"/>
      <c r="DS93" s="95"/>
      <c r="DT93" s="95"/>
      <c r="DU93" s="95"/>
      <c r="DV93" s="95"/>
      <c r="DW93" s="95"/>
      <c r="DX93" s="95"/>
      <c r="DY93" s="95"/>
      <c r="DZ93" s="95"/>
      <c r="EA93" s="95"/>
      <c r="EB93" s="95"/>
      <c r="EC93" s="95"/>
      <c r="ED93" s="95"/>
      <c r="EE93" s="95"/>
      <c r="EF93" s="95"/>
      <c r="EG93" s="95"/>
      <c r="EH93" s="95"/>
      <c r="EI93" s="95"/>
      <c r="EJ93" s="95"/>
      <c r="EK93" s="95"/>
      <c r="EL93" s="95"/>
      <c r="EM93" s="95"/>
      <c r="EN93" s="95"/>
      <c r="EO93" s="95"/>
      <c r="EP93" s="95"/>
      <c r="EQ93" s="95"/>
      <c r="ER93" s="95"/>
      <c r="ES93" s="95"/>
      <c r="ET93" s="95"/>
      <c r="EU93" s="95"/>
      <c r="EV93" s="95"/>
      <c r="EW93" s="95"/>
      <c r="EX93" s="95"/>
      <c r="EY93" s="95"/>
      <c r="EZ93" s="95"/>
      <c r="FA93" s="95"/>
      <c r="FB93" s="95"/>
      <c r="FC93" s="95"/>
      <c r="FD93" s="95"/>
      <c r="FE93" s="95"/>
      <c r="FF93" s="95"/>
      <c r="FG93" s="95"/>
      <c r="FH93" s="95"/>
      <c r="FI93" s="95"/>
      <c r="FJ93" s="95"/>
      <c r="FK93" s="95"/>
      <c r="FL93" s="95"/>
      <c r="FM93" s="95"/>
      <c r="FN93" s="95"/>
      <c r="FO93" s="95"/>
      <c r="FP93" s="95"/>
      <c r="FQ93" s="95"/>
      <c r="FR93" s="95"/>
      <c r="FS93" s="95"/>
      <c r="FT93" s="95"/>
      <c r="FU93" s="95"/>
      <c r="FV93" s="95"/>
      <c r="FW93" s="95"/>
      <c r="FX93" s="95"/>
      <c r="FY93" s="95"/>
      <c r="FZ93" s="95"/>
      <c r="GA93" s="95"/>
      <c r="GB93" s="95"/>
      <c r="GC93" s="95"/>
      <c r="GD93" s="95"/>
      <c r="GE93" s="95"/>
      <c r="GF93" s="95"/>
      <c r="GG93" s="95"/>
      <c r="GH93" s="95"/>
      <c r="GI93" s="95"/>
      <c r="GJ93" s="95"/>
      <c r="GK93" s="95"/>
      <c r="GL93" s="95"/>
      <c r="GM93" s="95"/>
      <c r="GN93" s="95"/>
      <c r="GO93" s="95"/>
      <c r="GP93" s="95"/>
      <c r="GQ93" s="95"/>
      <c r="GR93" s="95"/>
      <c r="GS93" s="95"/>
      <c r="GT93" s="95"/>
      <c r="GU93" s="95"/>
      <c r="GV93" s="95"/>
      <c r="GW93" s="95"/>
      <c r="GX93" s="95"/>
      <c r="GY93" s="95"/>
      <c r="GZ93" s="95"/>
      <c r="HA93" s="95"/>
      <c r="HB93" s="95"/>
      <c r="HC93" s="95"/>
      <c r="HD93" s="95"/>
      <c r="HE93" s="95"/>
      <c r="HF93" s="95"/>
      <c r="HG93" s="95"/>
      <c r="HH93" s="95"/>
      <c r="HI93" s="95"/>
      <c r="HJ93" s="95"/>
      <c r="HK93" s="95"/>
      <c r="HL93" s="95"/>
      <c r="HM93" s="95"/>
      <c r="HN93" s="95"/>
      <c r="HO93" s="95"/>
      <c r="HP93" s="95"/>
      <c r="HQ93" s="95"/>
      <c r="HR93" s="95"/>
      <c r="HS93" s="95"/>
      <c r="HT93" s="95"/>
      <c r="HU93" s="95"/>
      <c r="HV93" s="95"/>
      <c r="HW93" s="95"/>
      <c r="HX93" s="95"/>
      <c r="HY93" s="95"/>
      <c r="HZ93" s="95"/>
      <c r="IA93" s="95"/>
      <c r="IB93" s="95"/>
      <c r="IC93" s="95"/>
      <c r="ID93" s="95"/>
      <c r="IE93" s="95"/>
      <c r="IF93" s="95"/>
      <c r="IG93" s="95"/>
      <c r="IH93" s="95"/>
      <c r="II93" s="95"/>
      <c r="IJ93" s="95"/>
      <c r="IK93" s="95"/>
      <c r="IL93" s="95"/>
      <c r="IM93" s="95"/>
      <c r="IN93" s="95"/>
      <c r="IO93" s="95"/>
      <c r="IP93" s="95"/>
      <c r="IQ93" s="95"/>
      <c r="IR93" s="95"/>
      <c r="IS93" s="95"/>
      <c r="IT93" s="95"/>
      <c r="IU93" s="95"/>
      <c r="IV93" s="95"/>
      <c r="IW93" s="95"/>
      <c r="IX93" s="95"/>
      <c r="IY93" s="95"/>
      <c r="IZ93" s="95"/>
      <c r="JA93" s="95"/>
      <c r="JB93" s="95"/>
      <c r="JC93" s="95"/>
      <c r="JD93" s="95"/>
      <c r="JE93" s="95"/>
      <c r="JF93" s="95"/>
      <c r="JG93" s="95"/>
      <c r="JH93" s="95"/>
      <c r="JI93" s="95"/>
      <c r="JJ93" s="95"/>
      <c r="JK93" s="95"/>
      <c r="JL93" s="95"/>
      <c r="JM93" s="95"/>
      <c r="JN93" s="95"/>
      <c r="JO93" s="95"/>
      <c r="JP93" s="95"/>
      <c r="JQ93" s="95"/>
      <c r="JR93" s="95"/>
      <c r="JS93" s="95"/>
      <c r="JT93" s="95"/>
      <c r="JU93" s="95"/>
      <c r="JV93" s="95"/>
      <c r="JW93" s="95"/>
      <c r="JX93" s="95"/>
      <c r="JY93" s="95"/>
      <c r="JZ93" s="95"/>
      <c r="KA93" s="95"/>
      <c r="KB93" s="95"/>
      <c r="KC93" s="95"/>
      <c r="KD93" s="95"/>
      <c r="KE93" s="95"/>
      <c r="KF93" s="95"/>
    </row>
    <row r="94" spans="1:292" s="190" customFormat="1" x14ac:dyDescent="0.25">
      <c r="A94" s="300" t="s">
        <v>457</v>
      </c>
      <c r="B94" s="98" t="s">
        <v>299</v>
      </c>
      <c r="C94" s="176"/>
      <c r="D94" s="177"/>
      <c r="E94" s="176"/>
      <c r="F94" s="178">
        <f t="shared" si="57"/>
        <v>0</v>
      </c>
      <c r="G94" s="176"/>
      <c r="H94" s="178">
        <f t="shared" si="78"/>
        <v>0</v>
      </c>
      <c r="I94" s="102" t="str">
        <f t="shared" si="71"/>
        <v/>
      </c>
      <c r="J94" s="180">
        <f t="shared" si="59"/>
        <v>0</v>
      </c>
      <c r="K94" s="180">
        <f t="shared" si="59"/>
        <v>0</v>
      </c>
      <c r="L94" s="180">
        <f t="shared" si="79"/>
        <v>0</v>
      </c>
      <c r="M94" s="204" t="str">
        <f t="shared" si="52"/>
        <v>Dirigenţie de şantier</v>
      </c>
      <c r="N94" s="176"/>
      <c r="O94" s="176"/>
      <c r="P94" s="180">
        <f t="shared" si="60"/>
        <v>0</v>
      </c>
      <c r="Q94" s="176"/>
      <c r="R94" s="176"/>
      <c r="S94" s="100">
        <f>Q94+R94</f>
        <v>0</v>
      </c>
      <c r="T94" s="102">
        <f>S94+P94</f>
        <v>0</v>
      </c>
      <c r="U94" s="95"/>
      <c r="V94" s="95"/>
      <c r="W94" s="95"/>
      <c r="X94" s="95"/>
      <c r="Y94" s="95"/>
      <c r="Z94" s="95"/>
      <c r="AA94" s="95"/>
      <c r="AB94" s="95"/>
      <c r="AC94" s="95"/>
      <c r="AD94" s="95"/>
      <c r="AE94" s="95"/>
      <c r="AF94" s="95"/>
      <c r="AG94" s="95"/>
      <c r="AH94" s="95"/>
      <c r="AI94" s="95"/>
      <c r="AJ94" s="95"/>
      <c r="BN94" s="95"/>
      <c r="BO94" s="95"/>
      <c r="BP94" s="95"/>
      <c r="BQ94" s="95"/>
      <c r="BR94" s="95"/>
      <c r="BS94" s="95"/>
      <c r="BT94" s="95"/>
      <c r="BU94" s="95"/>
      <c r="BV94" s="95"/>
      <c r="BW94" s="95"/>
      <c r="BX94" s="95"/>
      <c r="BY94" s="95"/>
      <c r="BZ94" s="95"/>
      <c r="CA94" s="95"/>
      <c r="CB94" s="95"/>
      <c r="CC94" s="95"/>
      <c r="CD94" s="95"/>
      <c r="CE94" s="95"/>
      <c r="CF94" s="95"/>
      <c r="CG94" s="95"/>
      <c r="CH94" s="95"/>
      <c r="CI94" s="95"/>
      <c r="CJ94" s="95"/>
      <c r="CK94" s="95"/>
      <c r="CL94" s="95"/>
      <c r="CM94" s="95"/>
      <c r="CN94" s="95"/>
      <c r="CO94" s="95"/>
      <c r="CP94" s="95"/>
      <c r="CQ94" s="95"/>
      <c r="CR94" s="95"/>
      <c r="CS94" s="95"/>
      <c r="CT94" s="95"/>
      <c r="CU94" s="95"/>
      <c r="CV94" s="95"/>
      <c r="CW94" s="95"/>
      <c r="CX94" s="95"/>
      <c r="CY94" s="95"/>
      <c r="CZ94" s="95"/>
      <c r="DA94" s="95"/>
      <c r="DB94" s="95"/>
      <c r="DC94" s="95"/>
      <c r="DD94" s="95"/>
      <c r="DE94" s="95"/>
      <c r="DF94" s="95"/>
      <c r="DG94" s="95"/>
      <c r="DH94" s="95"/>
      <c r="DI94" s="95"/>
      <c r="DJ94" s="95"/>
      <c r="DK94" s="95"/>
      <c r="DL94" s="95"/>
      <c r="DM94" s="95"/>
      <c r="DN94" s="95"/>
      <c r="DO94" s="95"/>
      <c r="DP94" s="95"/>
      <c r="DQ94" s="95"/>
      <c r="DR94" s="95"/>
      <c r="DS94" s="95"/>
      <c r="DT94" s="95"/>
      <c r="DU94" s="95"/>
      <c r="DV94" s="95"/>
      <c r="DW94" s="95"/>
      <c r="DX94" s="95"/>
      <c r="DY94" s="95"/>
      <c r="DZ94" s="95"/>
      <c r="EA94" s="95"/>
      <c r="EB94" s="95"/>
      <c r="EC94" s="95"/>
      <c r="ED94" s="95"/>
      <c r="EE94" s="95"/>
      <c r="EF94" s="95"/>
      <c r="EG94" s="95"/>
      <c r="EH94" s="95"/>
      <c r="EI94" s="95"/>
      <c r="EJ94" s="95"/>
      <c r="EK94" s="95"/>
      <c r="EL94" s="95"/>
      <c r="EM94" s="95"/>
      <c r="EN94" s="95"/>
      <c r="EO94" s="95"/>
      <c r="EP94" s="95"/>
      <c r="EQ94" s="95"/>
      <c r="ER94" s="95"/>
      <c r="ES94" s="95"/>
      <c r="ET94" s="95"/>
      <c r="EU94" s="95"/>
      <c r="EV94" s="95"/>
      <c r="EW94" s="95"/>
      <c r="EX94" s="95"/>
      <c r="EY94" s="95"/>
      <c r="EZ94" s="95"/>
      <c r="FA94" s="95"/>
      <c r="FB94" s="95"/>
      <c r="FC94" s="95"/>
      <c r="FD94" s="95"/>
      <c r="FE94" s="95"/>
      <c r="FF94" s="95"/>
      <c r="FG94" s="95"/>
      <c r="FH94" s="95"/>
      <c r="FI94" s="95"/>
      <c r="FJ94" s="95"/>
      <c r="FK94" s="95"/>
      <c r="FL94" s="95"/>
      <c r="FM94" s="95"/>
      <c r="FN94" s="95"/>
      <c r="FO94" s="95"/>
      <c r="FP94" s="95"/>
      <c r="FQ94" s="95"/>
      <c r="FR94" s="95"/>
      <c r="FS94" s="95"/>
      <c r="FT94" s="95"/>
      <c r="FU94" s="95"/>
      <c r="FV94" s="95"/>
      <c r="FW94" s="95"/>
      <c r="FX94" s="95"/>
      <c r="FY94" s="95"/>
      <c r="FZ94" s="95"/>
      <c r="GA94" s="95"/>
      <c r="GB94" s="95"/>
      <c r="GC94" s="95"/>
      <c r="GD94" s="95"/>
      <c r="GE94" s="95"/>
      <c r="GF94" s="95"/>
      <c r="GG94" s="95"/>
      <c r="GH94" s="95"/>
      <c r="GI94" s="95"/>
      <c r="GJ94" s="95"/>
      <c r="GK94" s="95"/>
      <c r="GL94" s="95"/>
      <c r="GM94" s="95"/>
      <c r="GN94" s="95"/>
      <c r="GO94" s="95"/>
      <c r="GP94" s="95"/>
      <c r="GQ94" s="95"/>
      <c r="GR94" s="95"/>
      <c r="GS94" s="95"/>
      <c r="GT94" s="95"/>
      <c r="GU94" s="95"/>
      <c r="GV94" s="95"/>
      <c r="GW94" s="95"/>
      <c r="GX94" s="95"/>
      <c r="GY94" s="95"/>
      <c r="GZ94" s="95"/>
      <c r="HA94" s="95"/>
      <c r="HB94" s="95"/>
      <c r="HC94" s="95"/>
      <c r="HD94" s="95"/>
      <c r="HE94" s="95"/>
      <c r="HF94" s="95"/>
      <c r="HG94" s="95"/>
      <c r="HH94" s="95"/>
      <c r="HI94" s="95"/>
      <c r="HJ94" s="95"/>
      <c r="HK94" s="95"/>
      <c r="HL94" s="95"/>
      <c r="HM94" s="95"/>
      <c r="HN94" s="95"/>
      <c r="HO94" s="95"/>
      <c r="HP94" s="95"/>
      <c r="HQ94" s="95"/>
      <c r="HR94" s="95"/>
      <c r="HS94" s="95"/>
      <c r="HT94" s="95"/>
      <c r="HU94" s="95"/>
      <c r="HV94" s="95"/>
      <c r="HW94" s="95"/>
      <c r="HX94" s="95"/>
      <c r="HY94" s="95"/>
      <c r="HZ94" s="95"/>
      <c r="IA94" s="95"/>
      <c r="IB94" s="95"/>
      <c r="IC94" s="95"/>
      <c r="ID94" s="95"/>
      <c r="IE94" s="95"/>
      <c r="IF94" s="95"/>
      <c r="IG94" s="95"/>
      <c r="IH94" s="95"/>
      <c r="II94" s="95"/>
      <c r="IJ94" s="95"/>
      <c r="IK94" s="95"/>
      <c r="IL94" s="95"/>
      <c r="IM94" s="95"/>
      <c r="IN94" s="95"/>
      <c r="IO94" s="95"/>
      <c r="IP94" s="95"/>
      <c r="IQ94" s="95"/>
      <c r="IR94" s="95"/>
      <c r="IS94" s="95"/>
      <c r="IT94" s="95"/>
      <c r="IU94" s="95"/>
      <c r="IV94" s="95"/>
      <c r="IW94" s="95"/>
      <c r="IX94" s="95"/>
      <c r="IY94" s="95"/>
      <c r="IZ94" s="95"/>
      <c r="JA94" s="95"/>
      <c r="JB94" s="95"/>
      <c r="JC94" s="95"/>
      <c r="JD94" s="95"/>
      <c r="JE94" s="95"/>
      <c r="JF94" s="95"/>
      <c r="JG94" s="95"/>
      <c r="JH94" s="95"/>
      <c r="JI94" s="95"/>
      <c r="JJ94" s="95"/>
      <c r="JK94" s="95"/>
      <c r="JL94" s="95"/>
      <c r="JM94" s="95"/>
      <c r="JN94" s="95"/>
      <c r="JO94" s="95"/>
      <c r="JP94" s="95"/>
      <c r="JQ94" s="95"/>
      <c r="JR94" s="95"/>
      <c r="JS94" s="95"/>
      <c r="JT94" s="95"/>
      <c r="JU94" s="95"/>
      <c r="JV94" s="95"/>
      <c r="JW94" s="95"/>
      <c r="JX94" s="95"/>
      <c r="JY94" s="95"/>
      <c r="JZ94" s="95"/>
      <c r="KA94" s="95"/>
      <c r="KB94" s="95"/>
      <c r="KC94" s="95"/>
      <c r="KD94" s="95"/>
      <c r="KE94" s="95"/>
      <c r="KF94" s="95"/>
    </row>
    <row r="95" spans="1:292" s="96" customFormat="1" x14ac:dyDescent="0.25">
      <c r="A95" s="302" t="s">
        <v>300</v>
      </c>
      <c r="B95" s="99" t="s">
        <v>164</v>
      </c>
      <c r="C95" s="94"/>
      <c r="D95" s="94"/>
      <c r="E95" s="102">
        <f>SUM(E96:E100)</f>
        <v>0</v>
      </c>
      <c r="F95" s="102">
        <f t="shared" ref="F95:H95" si="83">SUM(F96:F100)</f>
        <v>0</v>
      </c>
      <c r="G95" s="102">
        <f t="shared" si="83"/>
        <v>0</v>
      </c>
      <c r="H95" s="102">
        <f t="shared" si="83"/>
        <v>0</v>
      </c>
      <c r="I95" s="102" t="str">
        <f t="shared" si="71"/>
        <v/>
      </c>
      <c r="J95" s="102">
        <f>SUM(J96:J100)</f>
        <v>0</v>
      </c>
      <c r="K95" s="102">
        <f t="shared" ref="K95:S95" si="84">SUM(K96:K100)</f>
        <v>0</v>
      </c>
      <c r="L95" s="102">
        <f t="shared" si="84"/>
        <v>0</v>
      </c>
      <c r="M95" s="204" t="str">
        <f t="shared" si="52"/>
        <v>Comisioane, cote si taxe</v>
      </c>
      <c r="N95" s="102">
        <f>SUM(N96:N100)</f>
        <v>0</v>
      </c>
      <c r="O95" s="102">
        <f t="shared" si="84"/>
        <v>0</v>
      </c>
      <c r="P95" s="102">
        <f t="shared" si="84"/>
        <v>0</v>
      </c>
      <c r="Q95" s="102">
        <f t="shared" si="84"/>
        <v>0</v>
      </c>
      <c r="R95" s="102">
        <f t="shared" si="84"/>
        <v>0</v>
      </c>
      <c r="S95" s="102">
        <f t="shared" si="84"/>
        <v>0</v>
      </c>
      <c r="T95" s="102">
        <f t="shared" si="56"/>
        <v>0</v>
      </c>
    </row>
    <row r="96" spans="1:292" ht="36" x14ac:dyDescent="0.25">
      <c r="A96" s="303" t="s">
        <v>458</v>
      </c>
      <c r="B96" s="201" t="s">
        <v>301</v>
      </c>
      <c r="C96" s="176"/>
      <c r="D96" s="177"/>
      <c r="E96" s="176"/>
      <c r="F96" s="178">
        <f t="shared" ref="F96:F100" si="85">D96*E96</f>
        <v>0</v>
      </c>
      <c r="G96" s="176"/>
      <c r="H96" s="179">
        <f t="shared" ref="H96:H100" si="86">F96+G96</f>
        <v>0</v>
      </c>
      <c r="I96" s="102" t="str">
        <f t="shared" si="71"/>
        <v/>
      </c>
      <c r="J96" s="100">
        <f t="shared" ref="J96:L100" si="87">N96+Q96</f>
        <v>0</v>
      </c>
      <c r="K96" s="100">
        <f>O96+R96</f>
        <v>0</v>
      </c>
      <c r="L96" s="100">
        <f t="shared" si="87"/>
        <v>0</v>
      </c>
      <c r="M96" s="204" t="str">
        <f t="shared" si="52"/>
        <v>Comisioanele şi dobânzile aferente creditului băncii
finanţatoare</v>
      </c>
      <c r="N96" s="176"/>
      <c r="O96" s="176"/>
      <c r="P96" s="100">
        <f>N96+O96</f>
        <v>0</v>
      </c>
      <c r="Q96" s="176"/>
      <c r="R96" s="176"/>
      <c r="S96" s="100">
        <f t="shared" ref="S96:S100" si="88">Q96+R96</f>
        <v>0</v>
      </c>
      <c r="T96" s="102">
        <f t="shared" si="56"/>
        <v>0</v>
      </c>
    </row>
    <row r="97" spans="1:21" ht="36" x14ac:dyDescent="0.25">
      <c r="A97" s="303" t="s">
        <v>459</v>
      </c>
      <c r="B97" s="201" t="s">
        <v>302</v>
      </c>
      <c r="C97" s="176"/>
      <c r="D97" s="177"/>
      <c r="E97" s="176"/>
      <c r="F97" s="178">
        <f t="shared" si="85"/>
        <v>0</v>
      </c>
      <c r="G97" s="176"/>
      <c r="H97" s="179">
        <f t="shared" si="86"/>
        <v>0</v>
      </c>
      <c r="I97" s="102" t="str">
        <f t="shared" si="71"/>
        <v/>
      </c>
      <c r="J97" s="100">
        <f t="shared" si="87"/>
        <v>0</v>
      </c>
      <c r="K97" s="100">
        <f t="shared" ref="K97:K100" si="89">O97+R97</f>
        <v>0</v>
      </c>
      <c r="L97" s="100">
        <f t="shared" si="87"/>
        <v>0</v>
      </c>
      <c r="M97" s="204" t="str">
        <f t="shared" si="52"/>
        <v>Cota aferentă ISC pentru controlul calităţii lucrărilor de
construcţii</v>
      </c>
      <c r="N97" s="176"/>
      <c r="O97" s="176"/>
      <c r="P97" s="100">
        <f>N97+O97</f>
        <v>0</v>
      </c>
      <c r="Q97" s="176"/>
      <c r="R97" s="176"/>
      <c r="S97" s="100">
        <f t="shared" si="88"/>
        <v>0</v>
      </c>
      <c r="T97" s="102">
        <f t="shared" si="56"/>
        <v>0</v>
      </c>
    </row>
    <row r="98" spans="1:21" ht="72" x14ac:dyDescent="0.25">
      <c r="A98" s="303" t="s">
        <v>460</v>
      </c>
      <c r="B98" s="201" t="s">
        <v>461</v>
      </c>
      <c r="C98" s="176"/>
      <c r="D98" s="177"/>
      <c r="E98" s="176"/>
      <c r="F98" s="178">
        <f t="shared" si="85"/>
        <v>0</v>
      </c>
      <c r="G98" s="176"/>
      <c r="H98" s="179">
        <f t="shared" si="86"/>
        <v>0</v>
      </c>
      <c r="I98" s="102" t="str">
        <f t="shared" si="71"/>
        <v/>
      </c>
      <c r="J98" s="100">
        <f t="shared" si="87"/>
        <v>0</v>
      </c>
      <c r="K98" s="100">
        <f t="shared" si="89"/>
        <v>0</v>
      </c>
      <c r="L98" s="100">
        <f t="shared" si="87"/>
        <v>0</v>
      </c>
      <c r="M98" s="204" t="str">
        <f t="shared" si="52"/>
        <v xml:space="preserve"> Cota aferentă ISC pentru controlul statului în amenajarea
teritoriului, urbanism şi pentru autorizarea lucrărilor de construcţii</v>
      </c>
      <c r="N98" s="176"/>
      <c r="O98" s="176"/>
      <c r="P98" s="100">
        <f t="shared" ref="P98:P100" si="90">N98+O98</f>
        <v>0</v>
      </c>
      <c r="Q98" s="176"/>
      <c r="R98" s="176"/>
      <c r="S98" s="100">
        <f t="shared" si="88"/>
        <v>0</v>
      </c>
      <c r="T98" s="102">
        <f t="shared" si="56"/>
        <v>0</v>
      </c>
    </row>
    <row r="99" spans="1:21" ht="24" x14ac:dyDescent="0.25">
      <c r="A99" s="303" t="s">
        <v>462</v>
      </c>
      <c r="B99" s="201" t="s">
        <v>279</v>
      </c>
      <c r="C99" s="176"/>
      <c r="D99" s="177"/>
      <c r="E99" s="176"/>
      <c r="F99" s="178">
        <f t="shared" si="85"/>
        <v>0</v>
      </c>
      <c r="G99" s="176"/>
      <c r="H99" s="179">
        <f t="shared" si="86"/>
        <v>0</v>
      </c>
      <c r="I99" s="102" t="str">
        <f t="shared" si="71"/>
        <v/>
      </c>
      <c r="J99" s="100">
        <f t="shared" si="87"/>
        <v>0</v>
      </c>
      <c r="K99" s="100">
        <f t="shared" si="89"/>
        <v>0</v>
      </c>
      <c r="L99" s="100">
        <f t="shared" si="87"/>
        <v>0</v>
      </c>
      <c r="M99" s="204" t="str">
        <f t="shared" si="52"/>
        <v>5.2.4. Cota aferentă Casei Sociale a Constructorilor - CSC</v>
      </c>
      <c r="N99" s="176"/>
      <c r="O99" s="176"/>
      <c r="P99" s="100">
        <f t="shared" si="90"/>
        <v>0</v>
      </c>
      <c r="Q99" s="176"/>
      <c r="R99" s="176"/>
      <c r="S99" s="100">
        <f t="shared" si="88"/>
        <v>0</v>
      </c>
      <c r="T99" s="102">
        <f t="shared" si="56"/>
        <v>0</v>
      </c>
    </row>
    <row r="100" spans="1:21" ht="36" x14ac:dyDescent="0.25">
      <c r="A100" s="303" t="s">
        <v>463</v>
      </c>
      <c r="B100" s="201" t="s">
        <v>464</v>
      </c>
      <c r="C100" s="176"/>
      <c r="D100" s="177"/>
      <c r="E100" s="176"/>
      <c r="F100" s="178">
        <f t="shared" si="85"/>
        <v>0</v>
      </c>
      <c r="G100" s="176"/>
      <c r="H100" s="179">
        <f t="shared" si="86"/>
        <v>0</v>
      </c>
      <c r="I100" s="102" t="str">
        <f t="shared" si="71"/>
        <v/>
      </c>
      <c r="J100" s="100">
        <f t="shared" si="87"/>
        <v>0</v>
      </c>
      <c r="K100" s="100">
        <f t="shared" si="89"/>
        <v>0</v>
      </c>
      <c r="L100" s="100">
        <f t="shared" si="87"/>
        <v>0</v>
      </c>
      <c r="M100" s="204" t="str">
        <f t="shared" si="52"/>
        <v>Taxe pentru acorduri, avize conforme şi autorizaţia de
construire/desfiinţare</v>
      </c>
      <c r="N100" s="176"/>
      <c r="O100" s="176"/>
      <c r="P100" s="100">
        <f t="shared" si="90"/>
        <v>0</v>
      </c>
      <c r="Q100" s="176"/>
      <c r="R100" s="176"/>
      <c r="S100" s="100">
        <f t="shared" si="88"/>
        <v>0</v>
      </c>
      <c r="T100" s="102">
        <f t="shared" si="56"/>
        <v>0</v>
      </c>
    </row>
    <row r="101" spans="1:21" s="96" customFormat="1" ht="48" x14ac:dyDescent="0.25">
      <c r="A101" s="299" t="s">
        <v>465</v>
      </c>
      <c r="B101" s="99" t="s">
        <v>303</v>
      </c>
      <c r="C101" s="192"/>
      <c r="D101" s="193"/>
      <c r="E101" s="102">
        <f>SUM(E102:E106)</f>
        <v>0</v>
      </c>
      <c r="F101" s="102">
        <f t="shared" ref="F101:H101" si="91">SUM(F102:F106)</f>
        <v>0</v>
      </c>
      <c r="G101" s="102">
        <f t="shared" si="91"/>
        <v>0</v>
      </c>
      <c r="H101" s="102">
        <f t="shared" si="91"/>
        <v>0</v>
      </c>
      <c r="I101" s="102" t="str">
        <f t="shared" si="71"/>
        <v/>
      </c>
      <c r="J101" s="102">
        <f>SUM(J102:J106)</f>
        <v>0</v>
      </c>
      <c r="K101" s="102">
        <f t="shared" ref="K101:T101" si="92">SUM(K102:K106)</f>
        <v>0</v>
      </c>
      <c r="L101" s="102">
        <f t="shared" si="92"/>
        <v>0</v>
      </c>
      <c r="M101" s="204" t="str">
        <f t="shared" si="52"/>
        <v xml:space="preserve">Cheltuieli cu activitățile obligatorii de informare și publicitate aferente proiectului  </v>
      </c>
      <c r="N101" s="102">
        <f>SUM(N102:N106)</f>
        <v>0</v>
      </c>
      <c r="O101" s="102">
        <f t="shared" si="92"/>
        <v>0</v>
      </c>
      <c r="P101" s="102">
        <f t="shared" si="92"/>
        <v>0</v>
      </c>
      <c r="Q101" s="102">
        <f t="shared" si="92"/>
        <v>0</v>
      </c>
      <c r="R101" s="102">
        <f t="shared" si="92"/>
        <v>0</v>
      </c>
      <c r="S101" s="102">
        <f t="shared" si="92"/>
        <v>0</v>
      </c>
      <c r="T101" s="102">
        <f t="shared" si="92"/>
        <v>0</v>
      </c>
      <c r="U101" s="345" t="str">
        <f>IF(N101&gt;7500,"!!! Atentie prag cheltuieli obligatorii de informare","")</f>
        <v/>
      </c>
    </row>
    <row r="102" spans="1:21" ht="24" x14ac:dyDescent="0.25">
      <c r="A102" s="297" t="s">
        <v>566</v>
      </c>
      <c r="B102" s="98" t="s">
        <v>565</v>
      </c>
      <c r="C102" s="176"/>
      <c r="D102" s="177"/>
      <c r="E102" s="176"/>
      <c r="F102" s="178">
        <f>D102*E102</f>
        <v>0</v>
      </c>
      <c r="G102" s="176"/>
      <c r="H102" s="179">
        <f>F102+G102</f>
        <v>0</v>
      </c>
      <c r="I102" s="102" t="str">
        <f t="shared" si="71"/>
        <v/>
      </c>
      <c r="J102" s="100">
        <f t="shared" ref="J102:L106" si="93">N102+Q102</f>
        <v>0</v>
      </c>
      <c r="K102" s="100">
        <f>O102+R102</f>
        <v>0</v>
      </c>
      <c r="L102" s="100">
        <f t="shared" si="93"/>
        <v>0</v>
      </c>
      <c r="M102" s="204" t="str">
        <f t="shared" si="52"/>
        <v>Comunicat/ anunţ de presă la demararea proiectului</v>
      </c>
      <c r="N102" s="176"/>
      <c r="O102" s="176"/>
      <c r="P102" s="100">
        <f>N102+O102</f>
        <v>0</v>
      </c>
      <c r="Q102" s="176"/>
      <c r="R102" s="176"/>
      <c r="S102" s="100">
        <f>Q102+R102</f>
        <v>0</v>
      </c>
      <c r="T102" s="102">
        <f t="shared" si="56"/>
        <v>0</v>
      </c>
    </row>
    <row r="103" spans="1:21" x14ac:dyDescent="0.25">
      <c r="A103" s="297" t="s">
        <v>466</v>
      </c>
      <c r="B103" s="98" t="s">
        <v>306</v>
      </c>
      <c r="C103" s="176"/>
      <c r="D103" s="177"/>
      <c r="E103" s="176"/>
      <c r="F103" s="178">
        <f t="shared" ref="F103:F106" si="94">D103*E103</f>
        <v>0</v>
      </c>
      <c r="G103" s="176"/>
      <c r="H103" s="179">
        <f t="shared" ref="H103:H106" si="95">F103+G103</f>
        <v>0</v>
      </c>
      <c r="I103" s="102" t="str">
        <f t="shared" si="71"/>
        <v/>
      </c>
      <c r="J103" s="100">
        <f t="shared" si="93"/>
        <v>0</v>
      </c>
      <c r="K103" s="100">
        <f>O103+R103</f>
        <v>0</v>
      </c>
      <c r="L103" s="100">
        <f t="shared" si="93"/>
        <v>0</v>
      </c>
      <c r="M103" s="204" t="str">
        <f t="shared" si="52"/>
        <v xml:space="preserve">Panou temporar </v>
      </c>
      <c r="N103" s="176"/>
      <c r="O103" s="176"/>
      <c r="P103" s="100">
        <f t="shared" ref="P103:P106" si="96">N103+O103</f>
        <v>0</v>
      </c>
      <c r="Q103" s="176"/>
      <c r="R103" s="176"/>
      <c r="S103" s="100">
        <f t="shared" ref="S103:S106" si="97">Q103+R103</f>
        <v>0</v>
      </c>
      <c r="T103" s="102">
        <f t="shared" si="56"/>
        <v>0</v>
      </c>
    </row>
    <row r="104" spans="1:21" x14ac:dyDescent="0.25">
      <c r="A104" s="297" t="s">
        <v>567</v>
      </c>
      <c r="B104" s="98" t="s">
        <v>304</v>
      </c>
      <c r="C104" s="176"/>
      <c r="D104" s="177"/>
      <c r="E104" s="176"/>
      <c r="F104" s="178">
        <f t="shared" si="94"/>
        <v>0</v>
      </c>
      <c r="G104" s="176"/>
      <c r="H104" s="179">
        <f t="shared" si="95"/>
        <v>0</v>
      </c>
      <c r="I104" s="102" t="str">
        <f t="shared" si="71"/>
        <v/>
      </c>
      <c r="J104" s="100">
        <f t="shared" si="93"/>
        <v>0</v>
      </c>
      <c r="K104" s="100">
        <f t="shared" ref="K104:K107" si="98">O104+R104</f>
        <v>0</v>
      </c>
      <c r="L104" s="100">
        <f t="shared" si="93"/>
        <v>0</v>
      </c>
      <c r="M104" s="204" t="str">
        <f t="shared" si="52"/>
        <v>Placa permanenta</v>
      </c>
      <c r="N104" s="176"/>
      <c r="O104" s="176"/>
      <c r="P104" s="100">
        <f t="shared" si="96"/>
        <v>0</v>
      </c>
      <c r="Q104" s="176"/>
      <c r="R104" s="176"/>
      <c r="S104" s="100">
        <f t="shared" si="97"/>
        <v>0</v>
      </c>
      <c r="T104" s="102">
        <f t="shared" si="56"/>
        <v>0</v>
      </c>
    </row>
    <row r="105" spans="1:21" ht="24" x14ac:dyDescent="0.25">
      <c r="A105" s="297" t="s">
        <v>568</v>
      </c>
      <c r="B105" s="98" t="s">
        <v>305</v>
      </c>
      <c r="C105" s="176"/>
      <c r="D105" s="177"/>
      <c r="E105" s="176"/>
      <c r="F105" s="178">
        <f t="shared" si="94"/>
        <v>0</v>
      </c>
      <c r="G105" s="176"/>
      <c r="H105" s="179">
        <f t="shared" si="95"/>
        <v>0</v>
      </c>
      <c r="I105" s="102" t="str">
        <f t="shared" si="71"/>
        <v/>
      </c>
      <c r="J105" s="100">
        <f t="shared" si="93"/>
        <v>0</v>
      </c>
      <c r="K105" s="100">
        <f t="shared" si="98"/>
        <v>0</v>
      </c>
      <c r="L105" s="100">
        <f t="shared" si="93"/>
        <v>0</v>
      </c>
      <c r="M105" s="204" t="str">
        <f t="shared" si="52"/>
        <v>Autocolante şi plăcuţe/plăcuțe metalice</v>
      </c>
      <c r="N105" s="176"/>
      <c r="O105" s="176"/>
      <c r="P105" s="100">
        <f t="shared" si="96"/>
        <v>0</v>
      </c>
      <c r="Q105" s="176"/>
      <c r="R105" s="176"/>
      <c r="S105" s="100">
        <f t="shared" si="97"/>
        <v>0</v>
      </c>
      <c r="T105" s="102">
        <f t="shared" si="56"/>
        <v>0</v>
      </c>
    </row>
    <row r="106" spans="1:21" ht="24" x14ac:dyDescent="0.25">
      <c r="A106" s="297" t="s">
        <v>569</v>
      </c>
      <c r="B106" s="98" t="s">
        <v>307</v>
      </c>
      <c r="C106" s="176"/>
      <c r="D106" s="177"/>
      <c r="E106" s="176"/>
      <c r="F106" s="178">
        <f t="shared" si="94"/>
        <v>0</v>
      </c>
      <c r="G106" s="176"/>
      <c r="H106" s="179">
        <f t="shared" si="95"/>
        <v>0</v>
      </c>
      <c r="I106" s="102" t="str">
        <f t="shared" si="71"/>
        <v/>
      </c>
      <c r="J106" s="100">
        <f t="shared" si="93"/>
        <v>0</v>
      </c>
      <c r="K106" s="100">
        <f t="shared" si="98"/>
        <v>0</v>
      </c>
      <c r="L106" s="100">
        <f t="shared" si="93"/>
        <v>0</v>
      </c>
      <c r="M106" s="204" t="str">
        <f t="shared" si="52"/>
        <v>Comunicat/ anunţ de presă la finalizarea proiectului</v>
      </c>
      <c r="N106" s="176"/>
      <c r="O106" s="176"/>
      <c r="P106" s="100">
        <f t="shared" si="96"/>
        <v>0</v>
      </c>
      <c r="Q106" s="176"/>
      <c r="R106" s="176"/>
      <c r="S106" s="100">
        <f t="shared" si="97"/>
        <v>0</v>
      </c>
      <c r="T106" s="102">
        <f t="shared" si="56"/>
        <v>0</v>
      </c>
    </row>
    <row r="107" spans="1:21" s="96" customFormat="1" ht="37.950000000000003" customHeight="1" x14ac:dyDescent="0.25">
      <c r="A107" s="299" t="s">
        <v>657</v>
      </c>
      <c r="B107" s="99" t="s">
        <v>322</v>
      </c>
      <c r="C107" s="187"/>
      <c r="D107" s="177"/>
      <c r="E107" s="176"/>
      <c r="F107" s="188">
        <f t="shared" ref="F107" si="99">D107*E107</f>
        <v>0</v>
      </c>
      <c r="G107" s="176"/>
      <c r="H107" s="182">
        <f t="shared" ref="H107" si="100">F107+G107</f>
        <v>0</v>
      </c>
      <c r="I107" s="102" t="str">
        <f t="shared" si="71"/>
        <v/>
      </c>
      <c r="J107" s="102">
        <f t="shared" ref="J107:L107" si="101">N107+Q107</f>
        <v>0</v>
      </c>
      <c r="K107" s="100">
        <f t="shared" si="98"/>
        <v>0</v>
      </c>
      <c r="L107" s="102">
        <f t="shared" si="101"/>
        <v>0</v>
      </c>
      <c r="M107" s="204" t="str">
        <f t="shared" si="52"/>
        <v>Cheltuieli  pentru instruirea angajaților</v>
      </c>
      <c r="N107" s="176"/>
      <c r="O107" s="176"/>
      <c r="P107" s="102">
        <f t="shared" ref="P107" si="102">N107+O107</f>
        <v>0</v>
      </c>
      <c r="Q107" s="176"/>
      <c r="R107" s="176"/>
      <c r="S107" s="102">
        <f t="shared" ref="S107" si="103">Q107+R107</f>
        <v>0</v>
      </c>
      <c r="T107" s="102">
        <f t="shared" si="56"/>
        <v>0</v>
      </c>
      <c r="U107" s="330" t="str">
        <f>IF(P107&gt;SUM(P37+P27+P19)*'0-Instructiuni'!F19,"!!! Atentie prag instruire angajati","")</f>
        <v/>
      </c>
    </row>
    <row r="110" spans="1:21" ht="68.400000000000006" customHeight="1" x14ac:dyDescent="0.25">
      <c r="A110" s="98" t="s">
        <v>625</v>
      </c>
      <c r="B110" s="98" t="s">
        <v>650</v>
      </c>
      <c r="C110" s="187"/>
      <c r="D110" s="326"/>
      <c r="E110" s="187"/>
      <c r="F110" s="188">
        <f>D110*E110</f>
        <v>0</v>
      </c>
      <c r="G110" s="187"/>
      <c r="H110" s="188">
        <f>F110+G110</f>
        <v>0</v>
      </c>
      <c r="I110" s="102" t="str">
        <f t="shared" ref="I110:I112" si="104">IF(H110&lt;&gt;L110,"Eroare!","")</f>
        <v/>
      </c>
      <c r="J110" s="102">
        <f t="shared" ref="J110:L111" si="105">N110+Q110</f>
        <v>0</v>
      </c>
      <c r="K110" s="102">
        <f t="shared" si="105"/>
        <v>0</v>
      </c>
      <c r="L110" s="102">
        <f t="shared" si="105"/>
        <v>0</v>
      </c>
      <c r="M110" s="204" t="str">
        <f t="shared" ref="M110:M112" si="106">B110</f>
        <v>Cheltuieli pentru achizitionarea de sisteme care utilizeaza surse regenerabile</v>
      </c>
      <c r="N110" s="187"/>
      <c r="O110" s="187"/>
      <c r="P110" s="102">
        <f>N110+O110</f>
        <v>0</v>
      </c>
      <c r="Q110" s="187"/>
      <c r="R110" s="187"/>
      <c r="S110" s="102">
        <f t="shared" ref="S110:S111" si="107">Q110+R110</f>
        <v>0</v>
      </c>
      <c r="T110" s="102">
        <f t="shared" ref="T110:T111" si="108">S110+P110</f>
        <v>0</v>
      </c>
      <c r="U110" s="346" t="str">
        <f>IF(P110&gt;P5*'0-Instructiuni'!F14,"!!! Atentie prag instalatii/echipamante specifice in scopul obtinerii unei enomii de energie","")</f>
        <v/>
      </c>
    </row>
    <row r="111" spans="1:21" ht="60" x14ac:dyDescent="0.25">
      <c r="A111" s="98" t="s">
        <v>625</v>
      </c>
      <c r="B111" s="98" t="s">
        <v>636</v>
      </c>
      <c r="C111" s="187"/>
      <c r="D111" s="326"/>
      <c r="E111" s="187"/>
      <c r="F111" s="188">
        <f>D111*E111</f>
        <v>0</v>
      </c>
      <c r="G111" s="187"/>
      <c r="H111" s="188">
        <f t="shared" ref="H111" si="109">F111+G111</f>
        <v>0</v>
      </c>
      <c r="I111" s="102" t="str">
        <f t="shared" si="104"/>
        <v/>
      </c>
      <c r="J111" s="102">
        <f t="shared" si="105"/>
        <v>0</v>
      </c>
      <c r="K111" s="102">
        <f t="shared" si="105"/>
        <v>0</v>
      </c>
      <c r="L111" s="102">
        <f t="shared" si="105"/>
        <v>0</v>
      </c>
      <c r="M111" s="204" t="str">
        <f t="shared" si="106"/>
        <v>Cheluieli aferente investițiilor în procese de producție ecologice și de utilizare eficientă a resurselor în  microîntreprinderi</v>
      </c>
      <c r="N111" s="187"/>
      <c r="O111" s="187"/>
      <c r="P111" s="102">
        <f t="shared" ref="P111" si="110">N111+O111</f>
        <v>0</v>
      </c>
      <c r="Q111" s="187"/>
      <c r="R111" s="187"/>
      <c r="S111" s="102">
        <f t="shared" si="107"/>
        <v>0</v>
      </c>
      <c r="T111" s="102">
        <f t="shared" si="108"/>
        <v>0</v>
      </c>
      <c r="U111" s="341"/>
    </row>
    <row r="112" spans="1:21" ht="73.95" customHeight="1" x14ac:dyDescent="0.25">
      <c r="A112" s="98"/>
      <c r="B112" s="98" t="s">
        <v>637</v>
      </c>
      <c r="C112" s="97"/>
      <c r="D112" s="97"/>
      <c r="E112" s="100"/>
      <c r="F112" s="100">
        <f>F5-F73-F77-F78-F79-F80-F87-F88-F92-F94-F101-F95</f>
        <v>0</v>
      </c>
      <c r="G112" s="100">
        <f t="shared" ref="G112:H112" si="111">G5-G73-G77-G78-G79-G80-G87-G88-G92-G94-G101-G95</f>
        <v>0</v>
      </c>
      <c r="H112" s="100">
        <f t="shared" si="111"/>
        <v>0</v>
      </c>
      <c r="I112" s="102" t="str">
        <f t="shared" si="104"/>
        <v/>
      </c>
      <c r="J112" s="100">
        <f t="shared" ref="J112:L112" si="112">J5-J73-J77-J78-J79-J80-J87-J88-J92-J94-J101-J95</f>
        <v>0</v>
      </c>
      <c r="K112" s="100">
        <f t="shared" si="112"/>
        <v>0</v>
      </c>
      <c r="L112" s="100">
        <f t="shared" si="112"/>
        <v>0</v>
      </c>
      <c r="M112" s="204" t="str">
        <f t="shared" si="106"/>
        <v>Bugetul estimat alocat activității  de baza sau pachetului de activități trebuie sa reprezinte minimum 50% din bugetul eligibil al proiectului</v>
      </c>
      <c r="N112" s="100">
        <f>N5-N73-N77-N78-N79-N80-N87-N88-N92-N94-N101-N95</f>
        <v>0</v>
      </c>
      <c r="O112" s="100">
        <f t="shared" ref="O112:T112" si="113">O5-O73-O77-O78-O79-O80-O87-O88-O92-O94-O101-O95</f>
        <v>0</v>
      </c>
      <c r="P112" s="100">
        <f t="shared" si="113"/>
        <v>0</v>
      </c>
      <c r="Q112" s="100">
        <f t="shared" si="113"/>
        <v>0</v>
      </c>
      <c r="R112" s="100">
        <f t="shared" si="113"/>
        <v>0</v>
      </c>
      <c r="S112" s="100">
        <f t="shared" si="113"/>
        <v>0</v>
      </c>
      <c r="T112" s="100">
        <f t="shared" si="113"/>
        <v>0</v>
      </c>
      <c r="U112" s="345" t="str">
        <f>IF(P112&lt;P5*'0-Instructiuni'!F15,"!!! Atentie prag activitati de baza","")</f>
        <v/>
      </c>
    </row>
  </sheetData>
  <sheetProtection algorithmName="SHA-512" hashValue="R/v+vm5a5o79pR6dYyNJ0p2hzsgFWvrtg20bfjSCokD6i0Jp3CqKXSAcvFy7Qcowgo5/ZVKKfrY9gUxbT92sJg==" saltValue="7n9fi/BOJaCoQd1/WhMCJQ==" spinCount="100000" sheet="1" objects="1" scenarios="1"/>
  <mergeCells count="17">
    <mergeCell ref="Q3:R3"/>
    <mergeCell ref="S3:S4"/>
    <mergeCell ref="T3:T4"/>
    <mergeCell ref="H3:H4"/>
    <mergeCell ref="J3:J4"/>
    <mergeCell ref="K3:K4"/>
    <mergeCell ref="L3:L4"/>
    <mergeCell ref="N3:O3"/>
    <mergeCell ref="P3:P4"/>
    <mergeCell ref="G3:G4"/>
    <mergeCell ref="I3:I4"/>
    <mergeCell ref="F3:F4"/>
    <mergeCell ref="A3:A4"/>
    <mergeCell ref="B3:B4"/>
    <mergeCell ref="C3:C4"/>
    <mergeCell ref="D3:D4"/>
    <mergeCell ref="E3:E4"/>
  </mergeCells>
  <phoneticPr fontId="29" type="noConversion"/>
  <pageMargins left="0.45" right="0.45" top="0.5" bottom="0" header="0.05" footer="0.05"/>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dimension ref="A1:J50"/>
  <sheetViews>
    <sheetView topLeftCell="A10" workbookViewId="0">
      <selection activeCell="H20" sqref="H20"/>
    </sheetView>
  </sheetViews>
  <sheetFormatPr defaultColWidth="11.5546875" defaultRowHeight="12" x14ac:dyDescent="0.25"/>
  <cols>
    <col min="1" max="1" width="5.33203125" style="190" customWidth="1"/>
    <col min="2" max="2" width="26.33203125" style="203" customWidth="1"/>
    <col min="3" max="3" width="24.88671875" style="203" customWidth="1"/>
    <col min="4" max="16384" width="11.5546875" style="190"/>
  </cols>
  <sheetData>
    <row r="1" spans="2:10" x14ac:dyDescent="0.25">
      <c r="B1" s="452" t="s">
        <v>468</v>
      </c>
      <c r="C1" s="452" t="s">
        <v>469</v>
      </c>
      <c r="D1" s="449" t="s">
        <v>60</v>
      </c>
      <c r="E1" s="449"/>
      <c r="F1" s="449" t="s">
        <v>167</v>
      </c>
      <c r="G1" s="449" t="s">
        <v>61</v>
      </c>
      <c r="H1" s="449"/>
      <c r="I1" s="449" t="s">
        <v>168</v>
      </c>
      <c r="J1" s="449" t="s">
        <v>57</v>
      </c>
    </row>
    <row r="2" spans="2:10" ht="96" x14ac:dyDescent="0.25">
      <c r="B2" s="452"/>
      <c r="C2" s="452"/>
      <c r="D2" s="194" t="s">
        <v>237</v>
      </c>
      <c r="E2" s="194" t="s">
        <v>470</v>
      </c>
      <c r="F2" s="449"/>
      <c r="G2" s="194" t="s">
        <v>239</v>
      </c>
      <c r="H2" s="194" t="s">
        <v>240</v>
      </c>
      <c r="I2" s="449"/>
      <c r="J2" s="449"/>
    </row>
    <row r="3" spans="2:10" ht="34.950000000000003" customHeight="1" x14ac:dyDescent="0.25">
      <c r="B3" s="195" t="s">
        <v>428</v>
      </c>
      <c r="C3" s="195" t="s">
        <v>471</v>
      </c>
      <c r="D3" s="196">
        <f>'05-Lista echipam&amp;Lucr'!N27</f>
        <v>0</v>
      </c>
      <c r="E3" s="196">
        <f>'05-Lista echipam&amp;Lucr'!O27</f>
        <v>0</v>
      </c>
      <c r="F3" s="196">
        <f>'05-Lista echipam&amp;Lucr'!P27</f>
        <v>0</v>
      </c>
      <c r="G3" s="196">
        <f>'05-Lista echipam&amp;Lucr'!Q27</f>
        <v>0</v>
      </c>
      <c r="H3" s="196">
        <f>'05-Lista echipam&amp;Lucr'!R27</f>
        <v>0</v>
      </c>
      <c r="I3" s="196">
        <f>'05-Lista echipam&amp;Lucr'!S27</f>
        <v>0</v>
      </c>
      <c r="J3" s="196">
        <f>'05-Lista echipam&amp;Lucr'!T27</f>
        <v>0</v>
      </c>
    </row>
    <row r="4" spans="2:10" ht="24" x14ac:dyDescent="0.25">
      <c r="B4" s="195" t="s">
        <v>428</v>
      </c>
      <c r="C4" s="195" t="s">
        <v>472</v>
      </c>
      <c r="D4" s="196">
        <f>'05-Lista echipam&amp;Lucr'!N37</f>
        <v>0</v>
      </c>
      <c r="E4" s="196">
        <f>'05-Lista echipam&amp;Lucr'!O37</f>
        <v>0</v>
      </c>
      <c r="F4" s="196">
        <f>'05-Lista echipam&amp;Lucr'!P37</f>
        <v>0</v>
      </c>
      <c r="G4" s="196">
        <f>'05-Lista echipam&amp;Lucr'!Q37</f>
        <v>0</v>
      </c>
      <c r="H4" s="196">
        <f>'05-Lista echipam&amp;Lucr'!R37</f>
        <v>0</v>
      </c>
      <c r="I4" s="196">
        <f>'05-Lista echipam&amp;Lucr'!S37</f>
        <v>0</v>
      </c>
      <c r="J4" s="196">
        <f>'05-Lista echipam&amp;Lucr'!T37</f>
        <v>0</v>
      </c>
    </row>
    <row r="5" spans="2:10" ht="24" x14ac:dyDescent="0.25">
      <c r="B5" s="106" t="s">
        <v>430</v>
      </c>
      <c r="C5" s="106" t="s">
        <v>431</v>
      </c>
      <c r="D5" s="196">
        <f>'05-Lista echipam&amp;Lucr'!N60</f>
        <v>0</v>
      </c>
      <c r="E5" s="196">
        <f>'05-Lista echipam&amp;Lucr'!O60</f>
        <v>0</v>
      </c>
      <c r="F5" s="196">
        <f>'05-Lista echipam&amp;Lucr'!P60</f>
        <v>0</v>
      </c>
      <c r="G5" s="196">
        <f>'05-Lista echipam&amp;Lucr'!Q60</f>
        <v>0</v>
      </c>
      <c r="H5" s="196">
        <f>'05-Lista echipam&amp;Lucr'!R60</f>
        <v>0</v>
      </c>
      <c r="I5" s="196">
        <f>'05-Lista echipam&amp;Lucr'!S60</f>
        <v>0</v>
      </c>
      <c r="J5" s="196">
        <f>'05-Lista echipam&amp;Lucr'!T60</f>
        <v>0</v>
      </c>
    </row>
    <row r="6" spans="2:10" ht="11.4" customHeight="1" x14ac:dyDescent="0.25">
      <c r="B6" s="197" t="s">
        <v>377</v>
      </c>
      <c r="C6" s="197" t="s">
        <v>473</v>
      </c>
      <c r="D6" s="101">
        <f>'05-Lista echipam&amp;Lucr'!N8</f>
        <v>0</v>
      </c>
      <c r="E6" s="101">
        <f>'05-Lista echipam&amp;Lucr'!O8</f>
        <v>0</v>
      </c>
      <c r="F6" s="101">
        <f>'05-Lista echipam&amp;Lucr'!P8</f>
        <v>0</v>
      </c>
      <c r="G6" s="101">
        <f>'05-Lista echipam&amp;Lucr'!Q8</f>
        <v>0</v>
      </c>
      <c r="H6" s="101">
        <f>'05-Lista echipam&amp;Lucr'!R8</f>
        <v>0</v>
      </c>
      <c r="I6" s="101">
        <f>'05-Lista echipam&amp;Lucr'!S8</f>
        <v>0</v>
      </c>
      <c r="J6" s="101">
        <f>'05-Lista echipam&amp;Lucr'!T8</f>
        <v>0</v>
      </c>
    </row>
    <row r="7" spans="2:10" ht="36" x14ac:dyDescent="0.25">
      <c r="B7" s="197" t="s">
        <v>377</v>
      </c>
      <c r="C7" s="197" t="s">
        <v>474</v>
      </c>
      <c r="D7" s="101">
        <f>'05-Lista echipam&amp;Lucr'!N9</f>
        <v>0</v>
      </c>
      <c r="E7" s="101">
        <f>'05-Lista echipam&amp;Lucr'!O9</f>
        <v>0</v>
      </c>
      <c r="F7" s="101">
        <f>'05-Lista echipam&amp;Lucr'!P9</f>
        <v>0</v>
      </c>
      <c r="G7" s="101">
        <f>'05-Lista echipam&amp;Lucr'!Q9</f>
        <v>0</v>
      </c>
      <c r="H7" s="101">
        <f>'05-Lista echipam&amp;Lucr'!R9</f>
        <v>0</v>
      </c>
      <c r="I7" s="101">
        <f>'05-Lista echipam&amp;Lucr'!S9</f>
        <v>0</v>
      </c>
      <c r="J7" s="101">
        <f>'05-Lista echipam&amp;Lucr'!T9</f>
        <v>0</v>
      </c>
    </row>
    <row r="8" spans="2:10" ht="36" customHeight="1" x14ac:dyDescent="0.25">
      <c r="B8" s="197" t="s">
        <v>377</v>
      </c>
      <c r="C8" s="197" t="s">
        <v>475</v>
      </c>
      <c r="D8" s="101">
        <f>'05-Lista echipam&amp;Lucr'!N10</f>
        <v>0</v>
      </c>
      <c r="E8" s="101">
        <f>'05-Lista echipam&amp;Lucr'!O10</f>
        <v>0</v>
      </c>
      <c r="F8" s="101">
        <f>'05-Lista echipam&amp;Lucr'!P10</f>
        <v>0</v>
      </c>
      <c r="G8" s="101">
        <f>'05-Lista echipam&amp;Lucr'!Q10</f>
        <v>0</v>
      </c>
      <c r="H8" s="101">
        <f>'05-Lista echipam&amp;Lucr'!R10</f>
        <v>0</v>
      </c>
      <c r="I8" s="101">
        <f>'05-Lista echipam&amp;Lucr'!S10</f>
        <v>0</v>
      </c>
      <c r="J8" s="101">
        <f>'05-Lista echipam&amp;Lucr'!T10</f>
        <v>0</v>
      </c>
    </row>
    <row r="9" spans="2:10" ht="19.95" customHeight="1" x14ac:dyDescent="0.25">
      <c r="B9" s="197" t="s">
        <v>377</v>
      </c>
      <c r="C9" s="197" t="s">
        <v>476</v>
      </c>
      <c r="D9" s="101">
        <f>'05-Lista echipam&amp;Lucr'!N11</f>
        <v>0</v>
      </c>
      <c r="E9" s="101">
        <f>'05-Lista echipam&amp;Lucr'!O11</f>
        <v>0</v>
      </c>
      <c r="F9" s="101">
        <f>'05-Lista echipam&amp;Lucr'!P11</f>
        <v>0</v>
      </c>
      <c r="G9" s="101">
        <f>'05-Lista echipam&amp;Lucr'!Q11</f>
        <v>0</v>
      </c>
      <c r="H9" s="101">
        <f>'05-Lista echipam&amp;Lucr'!R11</f>
        <v>0</v>
      </c>
      <c r="I9" s="101">
        <f>'05-Lista echipam&amp;Lucr'!S11</f>
        <v>0</v>
      </c>
      <c r="J9" s="101">
        <f>'05-Lista echipam&amp;Lucr'!T11</f>
        <v>0</v>
      </c>
    </row>
    <row r="10" spans="2:10" ht="24" x14ac:dyDescent="0.25">
      <c r="B10" s="197" t="s">
        <v>377</v>
      </c>
      <c r="C10" s="197" t="s">
        <v>477</v>
      </c>
      <c r="D10" s="101">
        <f>'05-Lista echipam&amp;Lucr'!N12</f>
        <v>0</v>
      </c>
      <c r="E10" s="101">
        <f>'05-Lista echipam&amp;Lucr'!O12</f>
        <v>0</v>
      </c>
      <c r="F10" s="101">
        <f>'05-Lista echipam&amp;Lucr'!P12</f>
        <v>0</v>
      </c>
      <c r="G10" s="101">
        <f>'05-Lista echipam&amp;Lucr'!Q12</f>
        <v>0</v>
      </c>
      <c r="H10" s="101">
        <f>'05-Lista echipam&amp;Lucr'!R12</f>
        <v>0</v>
      </c>
      <c r="I10" s="101">
        <f>'05-Lista echipam&amp;Lucr'!S12</f>
        <v>0</v>
      </c>
      <c r="J10" s="101">
        <f>'05-Lista echipam&amp;Lucr'!T12</f>
        <v>0</v>
      </c>
    </row>
    <row r="11" spans="2:10" ht="39" customHeight="1" x14ac:dyDescent="0.25">
      <c r="B11" s="197" t="s">
        <v>377</v>
      </c>
      <c r="C11" s="197" t="s">
        <v>478</v>
      </c>
      <c r="D11" s="101">
        <f>'05-Lista echipam&amp;Lucr'!N19</f>
        <v>0</v>
      </c>
      <c r="E11" s="101">
        <f>'05-Lista echipam&amp;Lucr'!O19</f>
        <v>0</v>
      </c>
      <c r="F11" s="101">
        <f>'05-Lista echipam&amp;Lucr'!P19</f>
        <v>0</v>
      </c>
      <c r="G11" s="101">
        <f>'05-Lista echipam&amp;Lucr'!Q19</f>
        <v>0</v>
      </c>
      <c r="H11" s="101">
        <f>'05-Lista echipam&amp;Lucr'!R19</f>
        <v>0</v>
      </c>
      <c r="I11" s="101">
        <f>'05-Lista echipam&amp;Lucr'!S19</f>
        <v>0</v>
      </c>
      <c r="J11" s="101">
        <f>'05-Lista echipam&amp;Lucr'!T19</f>
        <v>0</v>
      </c>
    </row>
    <row r="12" spans="2:10" ht="36" x14ac:dyDescent="0.25">
      <c r="B12" s="197" t="s">
        <v>377</v>
      </c>
      <c r="C12" s="197" t="s">
        <v>479</v>
      </c>
      <c r="D12" s="101">
        <f>'05-Lista echipam&amp;Lucr'!N14</f>
        <v>0</v>
      </c>
      <c r="E12" s="101">
        <f>'05-Lista echipam&amp;Lucr'!O14</f>
        <v>0</v>
      </c>
      <c r="F12" s="101">
        <f>'05-Lista echipam&amp;Lucr'!P14</f>
        <v>0</v>
      </c>
      <c r="G12" s="101">
        <f>'05-Lista echipam&amp;Lucr'!Q14</f>
        <v>0</v>
      </c>
      <c r="H12" s="101">
        <f>'05-Lista echipam&amp;Lucr'!R14</f>
        <v>0</v>
      </c>
      <c r="I12" s="101">
        <f>'05-Lista echipam&amp;Lucr'!S14</f>
        <v>0</v>
      </c>
      <c r="J12" s="101">
        <f>'05-Lista echipam&amp;Lucr'!T14</f>
        <v>0</v>
      </c>
    </row>
    <row r="13" spans="2:10" ht="24" x14ac:dyDescent="0.25">
      <c r="B13" s="197" t="s">
        <v>377</v>
      </c>
      <c r="C13" s="197" t="s">
        <v>480</v>
      </c>
      <c r="D13" s="101">
        <f>'05-Lista echipam&amp;Lucr'!N15</f>
        <v>0</v>
      </c>
      <c r="E13" s="101">
        <f>'05-Lista echipam&amp;Lucr'!O15</f>
        <v>0</v>
      </c>
      <c r="F13" s="101">
        <f>'05-Lista echipam&amp;Lucr'!P15</f>
        <v>0</v>
      </c>
      <c r="G13" s="101">
        <f>'05-Lista echipam&amp;Lucr'!Q15</f>
        <v>0</v>
      </c>
      <c r="H13" s="101">
        <f>'05-Lista echipam&amp;Lucr'!R15</f>
        <v>0</v>
      </c>
      <c r="I13" s="101">
        <f>'05-Lista echipam&amp;Lucr'!S15</f>
        <v>0</v>
      </c>
      <c r="J13" s="101">
        <f>'05-Lista echipam&amp;Lucr'!T15</f>
        <v>0</v>
      </c>
    </row>
    <row r="14" spans="2:10" ht="21.6" customHeight="1" x14ac:dyDescent="0.25">
      <c r="B14" s="197" t="s">
        <v>377</v>
      </c>
      <c r="C14" s="197" t="s">
        <v>481</v>
      </c>
      <c r="D14" s="101">
        <f>'05-Lista echipam&amp;Lucr'!N16</f>
        <v>0</v>
      </c>
      <c r="E14" s="101">
        <f>'05-Lista echipam&amp;Lucr'!O16</f>
        <v>0</v>
      </c>
      <c r="F14" s="101">
        <f>'05-Lista echipam&amp;Lucr'!P16</f>
        <v>0</v>
      </c>
      <c r="G14" s="101">
        <f>'05-Lista echipam&amp;Lucr'!Q16</f>
        <v>0</v>
      </c>
      <c r="H14" s="101">
        <f>'05-Lista echipam&amp;Lucr'!R16</f>
        <v>0</v>
      </c>
      <c r="I14" s="101">
        <f>'05-Lista echipam&amp;Lucr'!S16</f>
        <v>0</v>
      </c>
      <c r="J14" s="101">
        <f>'05-Lista echipam&amp;Lucr'!T16</f>
        <v>0</v>
      </c>
    </row>
    <row r="15" spans="2:10" x14ac:dyDescent="0.25">
      <c r="B15" s="199" t="s">
        <v>309</v>
      </c>
      <c r="C15" s="199" t="s">
        <v>482</v>
      </c>
      <c r="D15" s="198">
        <f>'05-Lista echipam&amp;Lucr'!N74</f>
        <v>0</v>
      </c>
      <c r="E15" s="198">
        <f>'05-Lista echipam&amp;Lucr'!O74</f>
        <v>0</v>
      </c>
      <c r="F15" s="198">
        <f>'05-Lista echipam&amp;Lucr'!P74</f>
        <v>0</v>
      </c>
      <c r="G15" s="198">
        <f>'05-Lista echipam&amp;Lucr'!Q74</f>
        <v>0</v>
      </c>
      <c r="H15" s="198">
        <f>'05-Lista echipam&amp;Lucr'!R74</f>
        <v>0</v>
      </c>
      <c r="I15" s="198">
        <f>'05-Lista echipam&amp;Lucr'!S74</f>
        <v>0</v>
      </c>
      <c r="J15" s="198">
        <f>'05-Lista echipam&amp;Lucr'!T74</f>
        <v>0</v>
      </c>
    </row>
    <row r="16" spans="2:10" ht="24" x14ac:dyDescent="0.25">
      <c r="B16" s="199" t="s">
        <v>309</v>
      </c>
      <c r="C16" s="199" t="s">
        <v>483</v>
      </c>
      <c r="D16" s="198">
        <f>'05-Lista echipam&amp;Lucr'!N75</f>
        <v>0</v>
      </c>
      <c r="E16" s="198">
        <f>'05-Lista echipam&amp;Lucr'!O75</f>
        <v>0</v>
      </c>
      <c r="F16" s="198">
        <f>'05-Lista echipam&amp;Lucr'!P75</f>
        <v>0</v>
      </c>
      <c r="G16" s="198">
        <f>'05-Lista echipam&amp;Lucr'!Q75</f>
        <v>0</v>
      </c>
      <c r="H16" s="198">
        <f>'05-Lista echipam&amp;Lucr'!R75</f>
        <v>0</v>
      </c>
      <c r="I16" s="198">
        <f>'05-Lista echipam&amp;Lucr'!S75</f>
        <v>0</v>
      </c>
      <c r="J16" s="198">
        <f>'05-Lista echipam&amp;Lucr'!T75</f>
        <v>0</v>
      </c>
    </row>
    <row r="17" spans="2:10" x14ac:dyDescent="0.25">
      <c r="B17" s="199" t="s">
        <v>309</v>
      </c>
      <c r="C17" s="199" t="s">
        <v>266</v>
      </c>
      <c r="D17" s="198">
        <f>'05-Lista echipam&amp;Lucr'!N76</f>
        <v>0</v>
      </c>
      <c r="E17" s="198">
        <f>'05-Lista echipam&amp;Lucr'!O76</f>
        <v>0</v>
      </c>
      <c r="F17" s="198">
        <f>'05-Lista echipam&amp;Lucr'!P76</f>
        <v>0</v>
      </c>
      <c r="G17" s="198">
        <f>'05-Lista echipam&amp;Lucr'!Q76</f>
        <v>0</v>
      </c>
      <c r="H17" s="198">
        <f>'05-Lista echipam&amp;Lucr'!R76</f>
        <v>0</v>
      </c>
      <c r="I17" s="198">
        <f>'05-Lista echipam&amp;Lucr'!S76</f>
        <v>0</v>
      </c>
      <c r="J17" s="198">
        <f>'05-Lista echipam&amp;Lucr'!T76</f>
        <v>0</v>
      </c>
    </row>
    <row r="18" spans="2:10" ht="36" x14ac:dyDescent="0.25">
      <c r="B18" s="199" t="s">
        <v>309</v>
      </c>
      <c r="C18" s="199" t="s">
        <v>484</v>
      </c>
      <c r="D18" s="198">
        <f>'05-Lista echipam&amp;Lucr'!N77</f>
        <v>0</v>
      </c>
      <c r="E18" s="198">
        <f>'05-Lista echipam&amp;Lucr'!O77</f>
        <v>0</v>
      </c>
      <c r="F18" s="198">
        <f>'05-Lista echipam&amp;Lucr'!P77</f>
        <v>0</v>
      </c>
      <c r="G18" s="198">
        <f>'05-Lista echipam&amp;Lucr'!Q77</f>
        <v>0</v>
      </c>
      <c r="H18" s="198">
        <f>'05-Lista echipam&amp;Lucr'!R77</f>
        <v>0</v>
      </c>
      <c r="I18" s="198">
        <f>'05-Lista echipam&amp;Lucr'!S77</f>
        <v>0</v>
      </c>
      <c r="J18" s="198">
        <f>'05-Lista echipam&amp;Lucr'!T77</f>
        <v>0</v>
      </c>
    </row>
    <row r="19" spans="2:10" ht="18.600000000000001" customHeight="1" x14ac:dyDescent="0.25">
      <c r="B19" s="199" t="s">
        <v>309</v>
      </c>
      <c r="C19" s="199" t="s">
        <v>485</v>
      </c>
      <c r="D19" s="198">
        <f>'05-Lista echipam&amp;Lucr'!N78</f>
        <v>0</v>
      </c>
      <c r="E19" s="198">
        <f>'05-Lista echipam&amp;Lucr'!O78</f>
        <v>0</v>
      </c>
      <c r="F19" s="198">
        <f>'05-Lista echipam&amp;Lucr'!P78</f>
        <v>0</v>
      </c>
      <c r="G19" s="198">
        <f>'05-Lista echipam&amp;Lucr'!Q78</f>
        <v>0</v>
      </c>
      <c r="H19" s="198">
        <f>'05-Lista echipam&amp;Lucr'!R78</f>
        <v>0</v>
      </c>
      <c r="I19" s="198">
        <f>'05-Lista echipam&amp;Lucr'!S78</f>
        <v>0</v>
      </c>
      <c r="J19" s="198">
        <f>'05-Lista echipam&amp;Lucr'!T78</f>
        <v>0</v>
      </c>
    </row>
    <row r="20" spans="2:10" ht="48" x14ac:dyDescent="0.25">
      <c r="B20" s="199" t="s">
        <v>309</v>
      </c>
      <c r="C20" s="199" t="s">
        <v>717</v>
      </c>
      <c r="D20" s="198">
        <f>'05-Lista echipam&amp;Lucr'!N79</f>
        <v>0</v>
      </c>
      <c r="E20" s="198">
        <f>'05-Lista echipam&amp;Lucr'!O79</f>
        <v>0</v>
      </c>
      <c r="F20" s="198">
        <f>'05-Lista echipam&amp;Lucr'!P79</f>
        <v>0</v>
      </c>
      <c r="G20" s="198">
        <f>'05-Lista echipam&amp;Lucr'!Q79</f>
        <v>0</v>
      </c>
      <c r="H20" s="198">
        <f>'05-Lista echipam&amp;Lucr'!R79</f>
        <v>0</v>
      </c>
      <c r="I20" s="198">
        <f>'05-Lista echipam&amp;Lucr'!S79</f>
        <v>0</v>
      </c>
      <c r="J20" s="198">
        <f>'05-Lista echipam&amp;Lucr'!T79</f>
        <v>0</v>
      </c>
    </row>
    <row r="21" spans="2:10" x14ac:dyDescent="0.25">
      <c r="B21" s="199" t="s">
        <v>309</v>
      </c>
      <c r="C21" s="199" t="s">
        <v>486</v>
      </c>
      <c r="D21" s="198">
        <f>'05-Lista echipam&amp;Lucr'!N81</f>
        <v>0</v>
      </c>
      <c r="E21" s="198">
        <f>'05-Lista echipam&amp;Lucr'!O81</f>
        <v>0</v>
      </c>
      <c r="F21" s="198">
        <f>'05-Lista echipam&amp;Lucr'!P81</f>
        <v>0</v>
      </c>
      <c r="G21" s="198">
        <f>'05-Lista echipam&amp;Lucr'!Q81</f>
        <v>0</v>
      </c>
      <c r="H21" s="198">
        <f>'05-Lista echipam&amp;Lucr'!R81</f>
        <v>0</v>
      </c>
      <c r="I21" s="198">
        <f>'05-Lista echipam&amp;Lucr'!S81</f>
        <v>0</v>
      </c>
      <c r="J21" s="198">
        <f>'05-Lista echipam&amp;Lucr'!T81</f>
        <v>0</v>
      </c>
    </row>
    <row r="22" spans="2:10" x14ac:dyDescent="0.25">
      <c r="B22" s="199" t="s">
        <v>309</v>
      </c>
      <c r="C22" s="199" t="s">
        <v>487</v>
      </c>
      <c r="D22" s="198">
        <f>'05-Lista echipam&amp;Lucr'!N82</f>
        <v>0</v>
      </c>
      <c r="E22" s="198">
        <f>'05-Lista echipam&amp;Lucr'!O82</f>
        <v>0</v>
      </c>
      <c r="F22" s="198">
        <f>'05-Lista echipam&amp;Lucr'!P82</f>
        <v>0</v>
      </c>
      <c r="G22" s="198">
        <f>'05-Lista echipam&amp;Lucr'!Q82</f>
        <v>0</v>
      </c>
      <c r="H22" s="198">
        <f>'05-Lista echipam&amp;Lucr'!R82</f>
        <v>0</v>
      </c>
      <c r="I22" s="198">
        <f>'05-Lista echipam&amp;Lucr'!S82</f>
        <v>0</v>
      </c>
      <c r="J22" s="198">
        <f>'05-Lista echipam&amp;Lucr'!T82</f>
        <v>0</v>
      </c>
    </row>
    <row r="23" spans="2:10" ht="48" x14ac:dyDescent="0.25">
      <c r="B23" s="199" t="s">
        <v>309</v>
      </c>
      <c r="C23" s="199" t="s">
        <v>488</v>
      </c>
      <c r="D23" s="198">
        <f>'05-Lista echipam&amp;Lucr'!N83</f>
        <v>0</v>
      </c>
      <c r="E23" s="198">
        <f>'05-Lista echipam&amp;Lucr'!O83</f>
        <v>0</v>
      </c>
      <c r="F23" s="198">
        <f>'05-Lista echipam&amp;Lucr'!P83</f>
        <v>0</v>
      </c>
      <c r="G23" s="198">
        <f>'05-Lista echipam&amp;Lucr'!Q83</f>
        <v>0</v>
      </c>
      <c r="H23" s="198">
        <f>'05-Lista echipam&amp;Lucr'!R83</f>
        <v>0</v>
      </c>
      <c r="I23" s="198">
        <f>'05-Lista echipam&amp;Lucr'!S83</f>
        <v>0</v>
      </c>
      <c r="J23" s="198">
        <f>'05-Lista echipam&amp;Lucr'!T83</f>
        <v>0</v>
      </c>
    </row>
    <row r="24" spans="2:10" ht="36" x14ac:dyDescent="0.25">
      <c r="B24" s="199" t="s">
        <v>309</v>
      </c>
      <c r="C24" s="199" t="s">
        <v>489</v>
      </c>
      <c r="D24" s="198">
        <f>'05-Lista echipam&amp;Lucr'!N84</f>
        <v>0</v>
      </c>
      <c r="E24" s="198">
        <f>'05-Lista echipam&amp;Lucr'!O84</f>
        <v>0</v>
      </c>
      <c r="F24" s="198">
        <f>'05-Lista echipam&amp;Lucr'!P84</f>
        <v>0</v>
      </c>
      <c r="G24" s="198">
        <f>'05-Lista echipam&amp;Lucr'!Q84</f>
        <v>0</v>
      </c>
      <c r="H24" s="198">
        <f>'05-Lista echipam&amp;Lucr'!R84</f>
        <v>0</v>
      </c>
      <c r="I24" s="198">
        <f>'05-Lista echipam&amp;Lucr'!S84</f>
        <v>0</v>
      </c>
      <c r="J24" s="198">
        <f>'05-Lista echipam&amp;Lucr'!T84</f>
        <v>0</v>
      </c>
    </row>
    <row r="25" spans="2:10" ht="36" x14ac:dyDescent="0.25">
      <c r="B25" s="199" t="s">
        <v>309</v>
      </c>
      <c r="C25" s="199" t="s">
        <v>490</v>
      </c>
      <c r="D25" s="198">
        <f>'05-Lista echipam&amp;Lucr'!N85</f>
        <v>0</v>
      </c>
      <c r="E25" s="198">
        <f>'05-Lista echipam&amp;Lucr'!O85</f>
        <v>0</v>
      </c>
      <c r="F25" s="198">
        <f>'05-Lista echipam&amp;Lucr'!P85</f>
        <v>0</v>
      </c>
      <c r="G25" s="198">
        <f>'05-Lista echipam&amp;Lucr'!Q85</f>
        <v>0</v>
      </c>
      <c r="H25" s="198">
        <f>'05-Lista echipam&amp;Lucr'!R85</f>
        <v>0</v>
      </c>
      <c r="I25" s="198">
        <f>'05-Lista echipam&amp;Lucr'!S85</f>
        <v>0</v>
      </c>
      <c r="J25" s="198">
        <f>'05-Lista echipam&amp;Lucr'!T85</f>
        <v>0</v>
      </c>
    </row>
    <row r="26" spans="2:10" ht="24" x14ac:dyDescent="0.25">
      <c r="B26" s="199" t="s">
        <v>309</v>
      </c>
      <c r="C26" s="199" t="s">
        <v>491</v>
      </c>
      <c r="D26" s="198">
        <f>'05-Lista echipam&amp;Lucr'!N86</f>
        <v>0</v>
      </c>
      <c r="E26" s="198">
        <f>'05-Lista echipam&amp;Lucr'!O86</f>
        <v>0</v>
      </c>
      <c r="F26" s="198">
        <f>'05-Lista echipam&amp;Lucr'!P86</f>
        <v>0</v>
      </c>
      <c r="G26" s="198">
        <f>'05-Lista echipam&amp;Lucr'!Q86</f>
        <v>0</v>
      </c>
      <c r="H26" s="198">
        <f>'05-Lista echipam&amp;Lucr'!R86</f>
        <v>0</v>
      </c>
      <c r="I26" s="198">
        <f>'05-Lista echipam&amp;Lucr'!S86</f>
        <v>0</v>
      </c>
      <c r="J26" s="198">
        <f>'05-Lista echipam&amp;Lucr'!T86</f>
        <v>0</v>
      </c>
    </row>
    <row r="27" spans="2:10" ht="24" x14ac:dyDescent="0.25">
      <c r="B27" s="199" t="s">
        <v>309</v>
      </c>
      <c r="C27" s="199" t="s">
        <v>492</v>
      </c>
      <c r="D27" s="198">
        <f>'05-Lista echipam&amp;Lucr'!N90+'05-Lista echipam&amp;Lucr'!N89</f>
        <v>0</v>
      </c>
      <c r="E27" s="198">
        <f>'05-Lista echipam&amp;Lucr'!O90+'05-Lista echipam&amp;Lucr'!O89</f>
        <v>0</v>
      </c>
      <c r="F27" s="198">
        <f>'05-Lista echipam&amp;Lucr'!P90+'05-Lista echipam&amp;Lucr'!P89</f>
        <v>0</v>
      </c>
      <c r="G27" s="198">
        <f>'05-Lista echipam&amp;Lucr'!Q90+'05-Lista echipam&amp;Lucr'!Q89</f>
        <v>0</v>
      </c>
      <c r="H27" s="198">
        <f>'05-Lista echipam&amp;Lucr'!R90+'05-Lista echipam&amp;Lucr'!R89</f>
        <v>0</v>
      </c>
      <c r="I27" s="198">
        <f>'05-Lista echipam&amp;Lucr'!S90+'05-Lista echipam&amp;Lucr'!S89</f>
        <v>0</v>
      </c>
      <c r="J27" s="198">
        <f>'05-Lista echipam&amp;Lucr'!T90+'05-Lista echipam&amp;Lucr'!T89</f>
        <v>0</v>
      </c>
    </row>
    <row r="28" spans="2:10" ht="21" customHeight="1" x14ac:dyDescent="0.25">
      <c r="B28" s="199" t="s">
        <v>309</v>
      </c>
      <c r="C28" s="199" t="s">
        <v>493</v>
      </c>
      <c r="D28" s="198">
        <f>'05-Lista echipam&amp;Lucr'!N91</f>
        <v>0</v>
      </c>
      <c r="E28" s="198">
        <f>'05-Lista echipam&amp;Lucr'!O91</f>
        <v>0</v>
      </c>
      <c r="F28" s="198">
        <f>'05-Lista echipam&amp;Lucr'!P91</f>
        <v>0</v>
      </c>
      <c r="G28" s="198">
        <f>'05-Lista echipam&amp;Lucr'!Q91</f>
        <v>0</v>
      </c>
      <c r="H28" s="198">
        <f>'05-Lista echipam&amp;Lucr'!R91</f>
        <v>0</v>
      </c>
      <c r="I28" s="198">
        <f>'05-Lista echipam&amp;Lucr'!S91</f>
        <v>0</v>
      </c>
      <c r="J28" s="198">
        <f>'05-Lista echipam&amp;Lucr'!T91</f>
        <v>0</v>
      </c>
    </row>
    <row r="29" spans="2:10" ht="24" x14ac:dyDescent="0.25">
      <c r="B29" s="199" t="s">
        <v>309</v>
      </c>
      <c r="C29" s="199" t="s">
        <v>494</v>
      </c>
      <c r="D29" s="198">
        <f>'05-Lista echipam&amp;Lucr'!N93</f>
        <v>0</v>
      </c>
      <c r="E29" s="198">
        <f>'05-Lista echipam&amp;Lucr'!O93</f>
        <v>0</v>
      </c>
      <c r="F29" s="198">
        <f>'05-Lista echipam&amp;Lucr'!P93</f>
        <v>0</v>
      </c>
      <c r="G29" s="198">
        <f>'05-Lista echipam&amp;Lucr'!Q93</f>
        <v>0</v>
      </c>
      <c r="H29" s="198">
        <f>'05-Lista echipam&amp;Lucr'!R93</f>
        <v>0</v>
      </c>
      <c r="I29" s="198">
        <f>'05-Lista echipam&amp;Lucr'!S93</f>
        <v>0</v>
      </c>
      <c r="J29" s="198">
        <f>'05-Lista echipam&amp;Lucr'!T93</f>
        <v>0</v>
      </c>
    </row>
    <row r="30" spans="2:10" ht="24" x14ac:dyDescent="0.25">
      <c r="B30" s="199" t="s">
        <v>309</v>
      </c>
      <c r="C30" s="199" t="s">
        <v>495</v>
      </c>
      <c r="D30" s="198">
        <f>'05-Lista echipam&amp;Lucr'!N94</f>
        <v>0</v>
      </c>
      <c r="E30" s="198">
        <f>'05-Lista echipam&amp;Lucr'!O94</f>
        <v>0</v>
      </c>
      <c r="F30" s="198">
        <f>'05-Lista echipam&amp;Lucr'!P94</f>
        <v>0</v>
      </c>
      <c r="G30" s="198">
        <f>'05-Lista echipam&amp;Lucr'!Q94</f>
        <v>0</v>
      </c>
      <c r="H30" s="198">
        <f>'05-Lista echipam&amp;Lucr'!R94</f>
        <v>0</v>
      </c>
      <c r="I30" s="198">
        <f>'05-Lista echipam&amp;Lucr'!S94</f>
        <v>0</v>
      </c>
      <c r="J30" s="198">
        <f>'05-Lista echipam&amp;Lucr'!T94</f>
        <v>0</v>
      </c>
    </row>
    <row r="31" spans="2:10" ht="30" customHeight="1" x14ac:dyDescent="0.25">
      <c r="B31" s="199" t="s">
        <v>309</v>
      </c>
      <c r="C31" s="199" t="s">
        <v>496</v>
      </c>
      <c r="D31" s="198">
        <f>'05-Lista echipam&amp;Lucr'!N101</f>
        <v>0</v>
      </c>
      <c r="E31" s="198">
        <f>'05-Lista echipam&amp;Lucr'!O101</f>
        <v>0</v>
      </c>
      <c r="F31" s="198">
        <f>'05-Lista echipam&amp;Lucr'!P101</f>
        <v>0</v>
      </c>
      <c r="G31" s="198">
        <f>'05-Lista echipam&amp;Lucr'!Q101</f>
        <v>0</v>
      </c>
      <c r="H31" s="198">
        <f>'05-Lista echipam&amp;Lucr'!R101</f>
        <v>0</v>
      </c>
      <c r="I31" s="198">
        <f>'05-Lista echipam&amp;Lucr'!S101</f>
        <v>0</v>
      </c>
      <c r="J31" s="198">
        <f>'05-Lista echipam&amp;Lucr'!T101</f>
        <v>0</v>
      </c>
    </row>
    <row r="32" spans="2:10" ht="24" x14ac:dyDescent="0.25">
      <c r="B32" s="199" t="s">
        <v>309</v>
      </c>
      <c r="C32" s="199" t="s">
        <v>497</v>
      </c>
      <c r="D32" s="198">
        <f>'05-Lista echipam&amp;Lucr'!N87</f>
        <v>0</v>
      </c>
      <c r="E32" s="198">
        <f>'05-Lista echipam&amp;Lucr'!O87</f>
        <v>0</v>
      </c>
      <c r="F32" s="198">
        <f>'05-Lista echipam&amp;Lucr'!P87</f>
        <v>0</v>
      </c>
      <c r="G32" s="198">
        <f>'05-Lista echipam&amp;Lucr'!Q87</f>
        <v>0</v>
      </c>
      <c r="H32" s="198">
        <f>'05-Lista echipam&amp;Lucr'!R87</f>
        <v>0</v>
      </c>
      <c r="I32" s="198">
        <f>'05-Lista echipam&amp;Lucr'!S87</f>
        <v>0</v>
      </c>
      <c r="J32" s="198">
        <f>'05-Lista echipam&amp;Lucr'!T87</f>
        <v>0</v>
      </c>
    </row>
    <row r="33" spans="1:10" ht="48" x14ac:dyDescent="0.25">
      <c r="B33" s="199" t="s">
        <v>659</v>
      </c>
      <c r="C33" s="199" t="s">
        <v>660</v>
      </c>
      <c r="D33" s="198">
        <f>'05-Lista echipam&amp;Lucr'!N107</f>
        <v>0</v>
      </c>
      <c r="E33" s="198">
        <f>'05-Lista echipam&amp;Lucr'!O107</f>
        <v>0</v>
      </c>
      <c r="F33" s="198">
        <f>'05-Lista echipam&amp;Lucr'!P107</f>
        <v>0</v>
      </c>
      <c r="G33" s="198">
        <f>'05-Lista echipam&amp;Lucr'!Q107</f>
        <v>0</v>
      </c>
      <c r="H33" s="198">
        <f>'05-Lista echipam&amp;Lucr'!R107</f>
        <v>0</v>
      </c>
      <c r="I33" s="198">
        <f>'05-Lista echipam&amp;Lucr'!S107</f>
        <v>0</v>
      </c>
      <c r="J33" s="198">
        <f>'05-Lista echipam&amp;Lucr'!T107</f>
        <v>0</v>
      </c>
    </row>
    <row r="34" spans="1:10" ht="36" x14ac:dyDescent="0.25">
      <c r="B34" s="197" t="s">
        <v>433</v>
      </c>
      <c r="C34" s="197" t="s">
        <v>498</v>
      </c>
      <c r="D34" s="101">
        <f>'05-Lista echipam&amp;Lucr'!N96</f>
        <v>0</v>
      </c>
      <c r="E34" s="101">
        <f>'05-Lista echipam&amp;Lucr'!O96</f>
        <v>0</v>
      </c>
      <c r="F34" s="101">
        <f>'05-Lista echipam&amp;Lucr'!P96</f>
        <v>0</v>
      </c>
      <c r="G34" s="101">
        <f>'05-Lista echipam&amp;Lucr'!Q96</f>
        <v>0</v>
      </c>
      <c r="H34" s="101">
        <f>'05-Lista echipam&amp;Lucr'!R96</f>
        <v>0</v>
      </c>
      <c r="I34" s="101">
        <f>'05-Lista echipam&amp;Lucr'!S96</f>
        <v>0</v>
      </c>
      <c r="J34" s="101">
        <f>'05-Lista echipam&amp;Lucr'!T96</f>
        <v>0</v>
      </c>
    </row>
    <row r="35" spans="1:10" ht="36" x14ac:dyDescent="0.25">
      <c r="B35" s="197" t="s">
        <v>433</v>
      </c>
      <c r="C35" s="197" t="s">
        <v>499</v>
      </c>
      <c r="D35" s="101">
        <f>'05-Lista echipam&amp;Lucr'!N97</f>
        <v>0</v>
      </c>
      <c r="E35" s="101">
        <f>'05-Lista echipam&amp;Lucr'!O97</f>
        <v>0</v>
      </c>
      <c r="F35" s="101">
        <f>'05-Lista echipam&amp;Lucr'!P97</f>
        <v>0</v>
      </c>
      <c r="G35" s="101">
        <f>'05-Lista echipam&amp;Lucr'!Q97</f>
        <v>0</v>
      </c>
      <c r="H35" s="101">
        <f>'05-Lista echipam&amp;Lucr'!R97</f>
        <v>0</v>
      </c>
      <c r="I35" s="101">
        <f>'05-Lista echipam&amp;Lucr'!S97</f>
        <v>0</v>
      </c>
      <c r="J35" s="101">
        <f>'05-Lista echipam&amp;Lucr'!T97</f>
        <v>0</v>
      </c>
    </row>
    <row r="36" spans="1:10" ht="60" x14ac:dyDescent="0.25">
      <c r="B36" s="197" t="s">
        <v>433</v>
      </c>
      <c r="C36" s="197" t="s">
        <v>500</v>
      </c>
      <c r="D36" s="101">
        <f>'05-Lista echipam&amp;Lucr'!N98</f>
        <v>0</v>
      </c>
      <c r="E36" s="101">
        <f>'05-Lista echipam&amp;Lucr'!O98</f>
        <v>0</v>
      </c>
      <c r="F36" s="101">
        <f>'05-Lista echipam&amp;Lucr'!P98</f>
        <v>0</v>
      </c>
      <c r="G36" s="101">
        <f>'05-Lista echipam&amp;Lucr'!Q98</f>
        <v>0</v>
      </c>
      <c r="H36" s="101">
        <f>'05-Lista echipam&amp;Lucr'!R98</f>
        <v>0</v>
      </c>
      <c r="I36" s="101">
        <f>'05-Lista echipam&amp;Lucr'!S98</f>
        <v>0</v>
      </c>
      <c r="J36" s="101">
        <f>'05-Lista echipam&amp;Lucr'!T98</f>
        <v>0</v>
      </c>
    </row>
    <row r="37" spans="1:10" ht="24" x14ac:dyDescent="0.25">
      <c r="B37" s="197" t="s">
        <v>433</v>
      </c>
      <c r="C37" s="197" t="s">
        <v>501</v>
      </c>
      <c r="D37" s="101">
        <f>'05-Lista echipam&amp;Lucr'!N99</f>
        <v>0</v>
      </c>
      <c r="E37" s="101">
        <f>'05-Lista echipam&amp;Lucr'!O99</f>
        <v>0</v>
      </c>
      <c r="F37" s="101">
        <f>'05-Lista echipam&amp;Lucr'!P99</f>
        <v>0</v>
      </c>
      <c r="G37" s="101">
        <f>'05-Lista echipam&amp;Lucr'!Q99</f>
        <v>0</v>
      </c>
      <c r="H37" s="101">
        <f>'05-Lista echipam&amp;Lucr'!R99</f>
        <v>0</v>
      </c>
      <c r="I37" s="101">
        <f>'05-Lista echipam&amp;Lucr'!S99</f>
        <v>0</v>
      </c>
      <c r="J37" s="101">
        <f>'05-Lista echipam&amp;Lucr'!T99</f>
        <v>0</v>
      </c>
    </row>
    <row r="38" spans="1:10" ht="33.6" customHeight="1" x14ac:dyDescent="0.25">
      <c r="B38" s="197" t="s">
        <v>433</v>
      </c>
      <c r="C38" s="197" t="s">
        <v>502</v>
      </c>
      <c r="D38" s="101">
        <f>'05-Lista echipam&amp;Lucr'!N100</f>
        <v>0</v>
      </c>
      <c r="E38" s="101">
        <f>'05-Lista echipam&amp;Lucr'!O100</f>
        <v>0</v>
      </c>
      <c r="F38" s="101">
        <f>'05-Lista echipam&amp;Lucr'!P100</f>
        <v>0</v>
      </c>
      <c r="G38" s="101">
        <f>'05-Lista echipam&amp;Lucr'!Q100</f>
        <v>0</v>
      </c>
      <c r="H38" s="101">
        <f>'05-Lista echipam&amp;Lucr'!R100</f>
        <v>0</v>
      </c>
      <c r="I38" s="101">
        <f>'05-Lista echipam&amp;Lucr'!S100</f>
        <v>0</v>
      </c>
      <c r="J38" s="101">
        <f>'05-Lista echipam&amp;Lucr'!T100</f>
        <v>0</v>
      </c>
    </row>
    <row r="39" spans="1:10" x14ac:dyDescent="0.25">
      <c r="B39" s="450" t="s">
        <v>57</v>
      </c>
      <c r="C39" s="451"/>
      <c r="D39" s="202">
        <f t="shared" ref="D39:J39" si="0">SUM(D3:D38)</f>
        <v>0</v>
      </c>
      <c r="E39" s="202">
        <f t="shared" si="0"/>
        <v>0</v>
      </c>
      <c r="F39" s="202">
        <f t="shared" si="0"/>
        <v>0</v>
      </c>
      <c r="G39" s="202">
        <f t="shared" si="0"/>
        <v>0</v>
      </c>
      <c r="H39" s="202">
        <f t="shared" si="0"/>
        <v>0</v>
      </c>
      <c r="I39" s="202">
        <f t="shared" si="0"/>
        <v>0</v>
      </c>
      <c r="J39" s="202">
        <f t="shared" si="0"/>
        <v>0</v>
      </c>
    </row>
    <row r="40" spans="1:10" x14ac:dyDescent="0.25">
      <c r="D40" s="211" t="str">
        <f>IF(D39=ROUND('05-Lista echipam&amp;Lucr'!N5,2),"OK","ERROR")</f>
        <v>OK</v>
      </c>
      <c r="E40" s="211" t="str">
        <f>IF(E39=ROUND('05-Lista echipam&amp;Lucr'!O5,2),"OK","ERROR")</f>
        <v>OK</v>
      </c>
      <c r="F40" s="211" t="str">
        <f>IF(F39=ROUND('05-Lista echipam&amp;Lucr'!P5,2),"OK","ERROR")</f>
        <v>OK</v>
      </c>
      <c r="G40" s="211" t="str">
        <f>IF(G39=ROUND('05-Lista echipam&amp;Lucr'!Q5,2),"OK","ERROR")</f>
        <v>OK</v>
      </c>
      <c r="H40" s="211" t="str">
        <f>IF(H39=ROUND('05-Lista echipam&amp;Lucr'!R5,2),"OK","ERROR")</f>
        <v>OK</v>
      </c>
      <c r="I40" s="211" t="str">
        <f>IF(I39=ROUND('05-Lista echipam&amp;Lucr'!S5,2),"OK","ERROR")</f>
        <v>OK</v>
      </c>
      <c r="J40" s="211" t="str">
        <f>IF(J39=ROUND('05-Lista echipam&amp;Lucr'!T5,2),"OK","ERROR")</f>
        <v>OK</v>
      </c>
    </row>
    <row r="41" spans="1:10" x14ac:dyDescent="0.25">
      <c r="D41" s="200"/>
      <c r="E41" s="200"/>
      <c r="F41" s="200"/>
      <c r="G41" s="200"/>
      <c r="H41" s="200"/>
      <c r="I41" s="200"/>
      <c r="J41" s="200"/>
    </row>
    <row r="42" spans="1:10" x14ac:dyDescent="0.25">
      <c r="D42" s="200"/>
      <c r="E42" s="200"/>
      <c r="F42" s="200"/>
      <c r="G42" s="200"/>
      <c r="H42" s="200"/>
      <c r="I42" s="200"/>
      <c r="J42" s="200"/>
    </row>
    <row r="43" spans="1:10" x14ac:dyDescent="0.25">
      <c r="A43" s="212" t="s">
        <v>169</v>
      </c>
      <c r="B43" s="213" t="s">
        <v>70</v>
      </c>
      <c r="C43" s="214" t="s">
        <v>166</v>
      </c>
      <c r="D43" s="200"/>
      <c r="E43" s="200"/>
      <c r="F43" s="200"/>
      <c r="G43" s="200"/>
      <c r="H43" s="200"/>
      <c r="I43" s="200"/>
      <c r="J43" s="200"/>
    </row>
    <row r="44" spans="1:10" ht="24" x14ac:dyDescent="0.25">
      <c r="A44" s="215" t="s">
        <v>71</v>
      </c>
      <c r="B44" s="212" t="s">
        <v>72</v>
      </c>
      <c r="C44" s="216">
        <f>J39</f>
        <v>0</v>
      </c>
      <c r="D44" s="200"/>
      <c r="E44" s="200"/>
      <c r="F44" s="200"/>
      <c r="G44" s="352"/>
      <c r="H44" s="352"/>
      <c r="I44" s="352"/>
      <c r="J44" s="352"/>
    </row>
    <row r="45" spans="1:10" ht="24" x14ac:dyDescent="0.25">
      <c r="A45" s="215" t="s">
        <v>173</v>
      </c>
      <c r="B45" s="215" t="s">
        <v>200</v>
      </c>
      <c r="C45" s="217">
        <f>I39</f>
        <v>0</v>
      </c>
    </row>
    <row r="46" spans="1:10" x14ac:dyDescent="0.25">
      <c r="A46" s="215" t="s">
        <v>174</v>
      </c>
      <c r="B46" s="215" t="s">
        <v>73</v>
      </c>
      <c r="C46" s="217">
        <f>F39</f>
        <v>0</v>
      </c>
    </row>
    <row r="47" spans="1:10" ht="24" x14ac:dyDescent="0.25">
      <c r="A47" s="215" t="s">
        <v>74</v>
      </c>
      <c r="B47" s="212" t="s">
        <v>503</v>
      </c>
      <c r="C47" s="216">
        <f>SUM(C48+C49)</f>
        <v>0</v>
      </c>
    </row>
    <row r="48" spans="1:10" ht="25.95" customHeight="1" x14ac:dyDescent="0.25">
      <c r="A48" s="215" t="s">
        <v>175</v>
      </c>
      <c r="B48" s="215" t="s">
        <v>75</v>
      </c>
      <c r="C48" s="353">
        <v>0</v>
      </c>
      <c r="D48" s="447" t="str">
        <f>IF(C48&lt;F39*10%,"!!! Contributia proprie este mai mica de 10% ","")</f>
        <v/>
      </c>
      <c r="E48" s="448"/>
      <c r="F48" s="448"/>
      <c r="G48" s="448"/>
      <c r="H48" s="448"/>
      <c r="I48" s="448"/>
    </row>
    <row r="49" spans="1:4" ht="36" x14ac:dyDescent="0.25">
      <c r="A49" s="215" t="s">
        <v>176</v>
      </c>
      <c r="B49" s="215" t="s">
        <v>199</v>
      </c>
      <c r="C49" s="217">
        <f>I39</f>
        <v>0</v>
      </c>
    </row>
    <row r="50" spans="1:4" ht="24" x14ac:dyDescent="0.25">
      <c r="A50" s="215" t="s">
        <v>69</v>
      </c>
      <c r="B50" s="212" t="s">
        <v>316</v>
      </c>
      <c r="C50" s="216">
        <f>C46-C48</f>
        <v>0</v>
      </c>
      <c r="D50" s="330" t="e">
        <f>IF(C50/'0-Instructiuni'!C50&gt;200000,"!!! Atentie depașire prag minimis","")</f>
        <v>#DIV/0!</v>
      </c>
    </row>
  </sheetData>
  <sheetProtection algorithmName="SHA-512" hashValue="OtOBXuBdNcF6s4CrF6wbcfo89iZJ5Tg4GwWUnL8etFI3qFiIMmXEaALxswueFgXRSxfFtOAvwpEzMREeatZcXg==" saltValue="OL8QDjo+Ek3v928jy2b5GA==" spinCount="100000" sheet="1" objects="1" scenarios="1"/>
  <mergeCells count="9">
    <mergeCell ref="D48:I48"/>
    <mergeCell ref="J1:J2"/>
    <mergeCell ref="B39:C39"/>
    <mergeCell ref="B1:B2"/>
    <mergeCell ref="C1:C2"/>
    <mergeCell ref="D1:E1"/>
    <mergeCell ref="F1:F2"/>
    <mergeCell ref="G1:H1"/>
    <mergeCell ref="I1:I2"/>
  </mergeCells>
  <conditionalFormatting sqref="D40:J40">
    <cfRule type="cellIs" dxfId="6" priority="1" operator="equal">
      <formula>"error"</formula>
    </cfRule>
  </conditionalFormatting>
  <pageMargins left="0.51181102362204722" right="0.51181102362204722" top="0.35433070866141736" bottom="0.35433070866141736"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2"/>
  <dimension ref="A1:M165"/>
  <sheetViews>
    <sheetView showGridLines="0" topLeftCell="A90" zoomScaleNormal="100" zoomScaleSheetLayoutView="55" workbookViewId="0">
      <selection activeCell="S93" sqref="S93"/>
    </sheetView>
  </sheetViews>
  <sheetFormatPr defaultColWidth="9.109375" defaultRowHeight="13.8" x14ac:dyDescent="0.3"/>
  <cols>
    <col min="1" max="1" width="4.44140625" style="11" customWidth="1"/>
    <col min="2" max="2" width="33" style="39" customWidth="1"/>
    <col min="3" max="3" width="10.44140625" style="36" hidden="1" customWidth="1"/>
    <col min="4" max="4" width="12.5546875" style="30" customWidth="1"/>
    <col min="5" max="5" width="11.5546875" style="30" customWidth="1"/>
    <col min="6" max="13" width="10.44140625" style="30" customWidth="1"/>
    <col min="14" max="16384" width="9.109375" style="25"/>
  </cols>
  <sheetData>
    <row r="1" spans="1:13" x14ac:dyDescent="0.3">
      <c r="A1" s="455" t="s">
        <v>505</v>
      </c>
      <c r="B1" s="455"/>
      <c r="C1" s="455"/>
      <c r="D1" s="455"/>
      <c r="E1" s="455"/>
      <c r="F1" s="455"/>
      <c r="G1" s="455"/>
    </row>
    <row r="2" spans="1:13" x14ac:dyDescent="0.3">
      <c r="A2" s="13"/>
      <c r="B2" s="37"/>
      <c r="C2" s="31"/>
      <c r="D2" s="31"/>
      <c r="E2" s="31"/>
      <c r="F2" s="31"/>
      <c r="G2" s="31"/>
    </row>
    <row r="3" spans="1:13" ht="189" customHeight="1" x14ac:dyDescent="0.3">
      <c r="A3" s="25"/>
      <c r="B3" s="460" t="s">
        <v>185</v>
      </c>
      <c r="C3" s="460"/>
      <c r="D3" s="460"/>
      <c r="E3" s="460"/>
      <c r="F3" s="460"/>
      <c r="G3" s="460"/>
      <c r="H3" s="460"/>
      <c r="I3" s="460"/>
      <c r="J3" s="460"/>
      <c r="K3" s="460"/>
      <c r="L3" s="460"/>
      <c r="M3" s="460"/>
    </row>
    <row r="4" spans="1:13" ht="35.4" customHeight="1" x14ac:dyDescent="0.3">
      <c r="A4" s="25"/>
      <c r="B4" s="459" t="s">
        <v>323</v>
      </c>
      <c r="C4" s="459"/>
      <c r="D4" s="113">
        <v>45261</v>
      </c>
      <c r="E4" s="109" t="s">
        <v>339</v>
      </c>
      <c r="F4" s="454" t="s">
        <v>340</v>
      </c>
      <c r="G4" s="454"/>
      <c r="H4" s="454"/>
      <c r="I4" s="454"/>
      <c r="J4" s="109"/>
      <c r="K4" s="109"/>
      <c r="L4" s="109"/>
      <c r="M4" s="109"/>
    </row>
    <row r="5" spans="1:13" ht="25.95" customHeight="1" x14ac:dyDescent="0.3">
      <c r="A5" s="25"/>
      <c r="B5" s="459" t="s">
        <v>324</v>
      </c>
      <c r="C5" s="459"/>
      <c r="D5" s="114">
        <v>12</v>
      </c>
      <c r="E5" s="109"/>
      <c r="F5" s="109"/>
      <c r="G5" s="109"/>
      <c r="H5" s="109"/>
      <c r="I5" s="109"/>
      <c r="J5" s="109"/>
      <c r="K5" s="109"/>
      <c r="L5" s="109"/>
      <c r="M5" s="109"/>
    </row>
    <row r="6" spans="1:13" x14ac:dyDescent="0.3">
      <c r="A6" s="25"/>
      <c r="B6" s="109"/>
      <c r="C6" s="109"/>
      <c r="D6" s="109"/>
      <c r="E6" s="109"/>
      <c r="F6" s="109"/>
      <c r="G6" s="109"/>
      <c r="H6" s="109"/>
      <c r="I6" s="109"/>
      <c r="J6" s="109"/>
      <c r="K6" s="109"/>
      <c r="L6" s="109"/>
      <c r="M6" s="109"/>
    </row>
    <row r="7" spans="1:13" s="23" customFormat="1" ht="10.199999999999999" customHeight="1" x14ac:dyDescent="0.3">
      <c r="A7" s="456" t="s">
        <v>177</v>
      </c>
      <c r="B7" s="456"/>
      <c r="C7" s="456"/>
      <c r="D7" s="456"/>
      <c r="E7" s="456"/>
      <c r="F7" s="456"/>
      <c r="G7" s="456"/>
      <c r="H7" s="456"/>
      <c r="I7" s="115"/>
      <c r="J7" s="115"/>
      <c r="K7" s="115"/>
      <c r="L7" s="115"/>
      <c r="M7" s="115"/>
    </row>
    <row r="8" spans="1:13" s="23" customFormat="1" ht="10.95" customHeight="1" x14ac:dyDescent="0.3">
      <c r="A8" s="462" t="s">
        <v>172</v>
      </c>
      <c r="B8" s="461"/>
      <c r="C8" s="463" t="s">
        <v>170</v>
      </c>
      <c r="D8" s="457" t="s">
        <v>84</v>
      </c>
      <c r="E8" s="457"/>
      <c r="F8" s="457"/>
      <c r="G8" s="457"/>
      <c r="H8" s="457"/>
      <c r="I8" s="457"/>
      <c r="J8" s="457"/>
      <c r="K8" s="457"/>
      <c r="L8" s="457"/>
      <c r="M8" s="457"/>
    </row>
    <row r="9" spans="1:13" s="23" customFormat="1" ht="8.4" customHeight="1" x14ac:dyDescent="0.3">
      <c r="A9" s="462"/>
      <c r="B9" s="461"/>
      <c r="C9" s="464"/>
      <c r="D9" s="29" t="s">
        <v>151</v>
      </c>
      <c r="E9" s="29" t="s">
        <v>152</v>
      </c>
      <c r="F9" s="29" t="s">
        <v>153</v>
      </c>
      <c r="G9" s="29" t="s">
        <v>154</v>
      </c>
      <c r="H9" s="29" t="s">
        <v>155</v>
      </c>
      <c r="I9" s="29" t="s">
        <v>156</v>
      </c>
      <c r="J9" s="29" t="s">
        <v>157</v>
      </c>
      <c r="K9" s="29" t="s">
        <v>158</v>
      </c>
      <c r="L9" s="29" t="s">
        <v>159</v>
      </c>
      <c r="M9" s="29" t="s">
        <v>160</v>
      </c>
    </row>
    <row r="10" spans="1:13" s="23" customFormat="1" ht="14.4" x14ac:dyDescent="0.3">
      <c r="A10" s="44" t="s">
        <v>178</v>
      </c>
      <c r="B10" s="44"/>
      <c r="C10" s="44"/>
      <c r="D10" s="44"/>
      <c r="E10" s="44"/>
      <c r="F10" s="44"/>
      <c r="G10" s="44"/>
      <c r="H10" s="44"/>
      <c r="I10" s="44"/>
      <c r="J10" s="44"/>
      <c r="K10" s="44"/>
      <c r="L10" s="44"/>
      <c r="M10" s="44"/>
    </row>
    <row r="11" spans="1:13" s="23" customFormat="1" ht="14.4" customHeight="1" x14ac:dyDescent="0.3">
      <c r="A11" s="466" t="s">
        <v>179</v>
      </c>
      <c r="B11" s="466"/>
      <c r="C11" s="466"/>
      <c r="D11" s="466"/>
      <c r="E11" s="466"/>
      <c r="F11" s="466"/>
      <c r="G11" s="466"/>
      <c r="H11" s="466"/>
      <c r="I11" s="466"/>
      <c r="J11" s="466"/>
      <c r="K11" s="466"/>
      <c r="L11" s="466"/>
      <c r="M11" s="466"/>
    </row>
    <row r="12" spans="1:13" s="23" customFormat="1" ht="14.4" x14ac:dyDescent="0.3">
      <c r="A12" s="1">
        <v>1</v>
      </c>
      <c r="B12" s="10" t="s">
        <v>76</v>
      </c>
      <c r="C12" s="32">
        <f>SUM(D12:M12)</f>
        <v>0</v>
      </c>
      <c r="D12" s="67"/>
      <c r="E12" s="67"/>
      <c r="F12" s="67"/>
      <c r="G12" s="67"/>
      <c r="H12" s="67"/>
      <c r="I12" s="67"/>
      <c r="J12" s="67"/>
      <c r="K12" s="67"/>
      <c r="L12" s="67"/>
      <c r="M12" s="67"/>
    </row>
    <row r="13" spans="1:13" s="23" customFormat="1" ht="14.4" x14ac:dyDescent="0.3">
      <c r="A13" s="1">
        <v>2</v>
      </c>
      <c r="B13" s="10" t="s">
        <v>77</v>
      </c>
      <c r="C13" s="32">
        <f>SUM(D13:M13)</f>
        <v>0</v>
      </c>
      <c r="D13" s="57"/>
      <c r="E13" s="57"/>
      <c r="F13" s="57"/>
      <c r="G13" s="57"/>
      <c r="H13" s="57"/>
      <c r="I13" s="57"/>
      <c r="J13" s="57"/>
      <c r="K13" s="57"/>
      <c r="L13" s="57"/>
      <c r="M13" s="57"/>
    </row>
    <row r="14" spans="1:13" s="23" customFormat="1" ht="14.4" x14ac:dyDescent="0.3">
      <c r="A14" s="1">
        <v>3</v>
      </c>
      <c r="B14" s="10" t="s">
        <v>78</v>
      </c>
      <c r="C14" s="32">
        <f>SUM(D14:M14)</f>
        <v>0</v>
      </c>
      <c r="D14" s="57"/>
      <c r="E14" s="57"/>
      <c r="F14" s="57"/>
      <c r="G14" s="57"/>
      <c r="H14" s="57"/>
      <c r="I14" s="57"/>
      <c r="J14" s="57"/>
      <c r="K14" s="57"/>
      <c r="L14" s="57"/>
      <c r="M14" s="57"/>
    </row>
    <row r="15" spans="1:13" s="24" customFormat="1" ht="24" x14ac:dyDescent="0.3">
      <c r="A15" s="28"/>
      <c r="B15" s="15" t="s">
        <v>129</v>
      </c>
      <c r="C15" s="32">
        <f>SUM(D15:M15)</f>
        <v>0</v>
      </c>
      <c r="D15" s="60">
        <f t="shared" ref="D15:M15" si="0">D12+D13+D14</f>
        <v>0</v>
      </c>
      <c r="E15" s="60">
        <f t="shared" si="0"/>
        <v>0</v>
      </c>
      <c r="F15" s="60">
        <f t="shared" si="0"/>
        <v>0</v>
      </c>
      <c r="G15" s="60">
        <f t="shared" si="0"/>
        <v>0</v>
      </c>
      <c r="H15" s="60">
        <f t="shared" si="0"/>
        <v>0</v>
      </c>
      <c r="I15" s="60">
        <f t="shared" si="0"/>
        <v>0</v>
      </c>
      <c r="J15" s="60">
        <f t="shared" si="0"/>
        <v>0</v>
      </c>
      <c r="K15" s="60">
        <f t="shared" si="0"/>
        <v>0</v>
      </c>
      <c r="L15" s="60">
        <f t="shared" si="0"/>
        <v>0</v>
      </c>
      <c r="M15" s="60">
        <f t="shared" si="0"/>
        <v>0</v>
      </c>
    </row>
    <row r="16" spans="1:13" s="24" customFormat="1" ht="12" customHeight="1" x14ac:dyDescent="0.3">
      <c r="A16" s="476" t="s">
        <v>181</v>
      </c>
      <c r="B16" s="477"/>
      <c r="C16" s="477"/>
      <c r="D16" s="477"/>
      <c r="E16" s="477"/>
      <c r="F16" s="477"/>
      <c r="G16" s="477"/>
      <c r="H16" s="477"/>
      <c r="I16" s="477"/>
      <c r="J16" s="477"/>
      <c r="K16" s="477"/>
      <c r="L16" s="477"/>
      <c r="M16" s="477"/>
    </row>
    <row r="17" spans="1:13" s="24" customFormat="1" ht="14.4" customHeight="1" x14ac:dyDescent="0.3">
      <c r="A17" s="470" t="s">
        <v>180</v>
      </c>
      <c r="B17" s="471"/>
      <c r="C17" s="471"/>
      <c r="D17" s="471"/>
      <c r="E17" s="471"/>
      <c r="F17" s="471"/>
      <c r="G17" s="471"/>
      <c r="H17" s="471"/>
      <c r="I17" s="471"/>
      <c r="J17" s="471"/>
      <c r="K17" s="471"/>
      <c r="L17" s="471"/>
      <c r="M17" s="471"/>
    </row>
    <row r="18" spans="1:13" s="23" customFormat="1" ht="24" x14ac:dyDescent="0.3">
      <c r="A18" s="1">
        <v>4</v>
      </c>
      <c r="B18" s="3" t="s">
        <v>80</v>
      </c>
      <c r="C18" s="32">
        <f t="shared" ref="C18:C29" si="1">SUM(D18:M18)</f>
        <v>0</v>
      </c>
      <c r="D18" s="57"/>
      <c r="E18" s="57"/>
      <c r="F18" s="57"/>
      <c r="G18" s="57"/>
      <c r="H18" s="57"/>
      <c r="I18" s="57"/>
      <c r="J18" s="57"/>
      <c r="K18" s="57"/>
      <c r="L18" s="57"/>
      <c r="M18" s="57"/>
    </row>
    <row r="19" spans="1:13" s="23" customFormat="1" ht="14.4" x14ac:dyDescent="0.3">
      <c r="A19" s="1">
        <v>5</v>
      </c>
      <c r="B19" s="3" t="s">
        <v>81</v>
      </c>
      <c r="C19" s="32">
        <f t="shared" si="1"/>
        <v>0</v>
      </c>
      <c r="D19" s="57"/>
      <c r="E19" s="57"/>
      <c r="F19" s="57"/>
      <c r="G19" s="57"/>
      <c r="H19" s="57"/>
      <c r="I19" s="57"/>
      <c r="J19" s="57"/>
      <c r="K19" s="57"/>
      <c r="L19" s="57"/>
      <c r="M19" s="57"/>
    </row>
    <row r="20" spans="1:13" s="24" customFormat="1" ht="24" x14ac:dyDescent="0.3">
      <c r="A20" s="1">
        <v>6</v>
      </c>
      <c r="B20" s="10" t="s">
        <v>107</v>
      </c>
      <c r="C20" s="32">
        <f t="shared" si="1"/>
        <v>0</v>
      </c>
      <c r="D20" s="57"/>
      <c r="E20" s="57"/>
      <c r="F20" s="57"/>
      <c r="G20" s="57"/>
      <c r="H20" s="57"/>
      <c r="I20" s="57"/>
      <c r="J20" s="57"/>
      <c r="K20" s="57"/>
      <c r="L20" s="57"/>
      <c r="M20" s="57"/>
    </row>
    <row r="21" spans="1:13" s="24" customFormat="1" ht="14.4" x14ac:dyDescent="0.3">
      <c r="A21" s="1">
        <v>7</v>
      </c>
      <c r="B21" s="10" t="s">
        <v>108</v>
      </c>
      <c r="C21" s="32">
        <f t="shared" si="1"/>
        <v>0</v>
      </c>
      <c r="D21" s="57"/>
      <c r="E21" s="57"/>
      <c r="F21" s="57"/>
      <c r="G21" s="57"/>
      <c r="H21" s="57"/>
      <c r="I21" s="57"/>
      <c r="J21" s="57"/>
      <c r="K21" s="57"/>
      <c r="L21" s="57"/>
      <c r="M21" s="57"/>
    </row>
    <row r="22" spans="1:13" s="24" customFormat="1" ht="14.4" x14ac:dyDescent="0.3">
      <c r="A22" s="1">
        <v>8</v>
      </c>
      <c r="B22" s="10" t="s">
        <v>109</v>
      </c>
      <c r="C22" s="32">
        <f t="shared" si="1"/>
        <v>0</v>
      </c>
      <c r="D22" s="57"/>
      <c r="E22" s="57"/>
      <c r="F22" s="57"/>
      <c r="G22" s="57"/>
      <c r="H22" s="57"/>
      <c r="I22" s="57"/>
      <c r="J22" s="57"/>
      <c r="K22" s="57"/>
      <c r="L22" s="57"/>
      <c r="M22" s="57"/>
    </row>
    <row r="23" spans="1:13" s="24" customFormat="1" ht="14.4" x14ac:dyDescent="0.3">
      <c r="A23" s="1">
        <v>9</v>
      </c>
      <c r="B23" s="10" t="s">
        <v>110</v>
      </c>
      <c r="C23" s="32">
        <f t="shared" si="1"/>
        <v>0</v>
      </c>
      <c r="D23" s="57"/>
      <c r="E23" s="57"/>
      <c r="F23" s="57"/>
      <c r="G23" s="57"/>
      <c r="H23" s="57"/>
      <c r="I23" s="57"/>
      <c r="J23" s="57"/>
      <c r="K23" s="57"/>
      <c r="L23" s="57"/>
      <c r="M23" s="57"/>
    </row>
    <row r="24" spans="1:13" s="23" customFormat="1" ht="14.4" x14ac:dyDescent="0.3">
      <c r="A24" s="1"/>
      <c r="B24" s="15" t="s">
        <v>79</v>
      </c>
      <c r="C24" s="32">
        <f t="shared" si="1"/>
        <v>0</v>
      </c>
      <c r="D24" s="60">
        <f t="shared" ref="D24:M24" si="2">D18+D19+D20+D21+D22+D23</f>
        <v>0</v>
      </c>
      <c r="E24" s="60">
        <f t="shared" si="2"/>
        <v>0</v>
      </c>
      <c r="F24" s="60">
        <f t="shared" si="2"/>
        <v>0</v>
      </c>
      <c r="G24" s="60">
        <f t="shared" si="2"/>
        <v>0</v>
      </c>
      <c r="H24" s="60">
        <f t="shared" si="2"/>
        <v>0</v>
      </c>
      <c r="I24" s="60">
        <f t="shared" si="2"/>
        <v>0</v>
      </c>
      <c r="J24" s="60">
        <f t="shared" si="2"/>
        <v>0</v>
      </c>
      <c r="K24" s="60">
        <f t="shared" si="2"/>
        <v>0</v>
      </c>
      <c r="L24" s="60">
        <f t="shared" si="2"/>
        <v>0</v>
      </c>
      <c r="M24" s="60">
        <f t="shared" si="2"/>
        <v>0</v>
      </c>
    </row>
    <row r="25" spans="1:13" s="23" customFormat="1" ht="14.4" x14ac:dyDescent="0.3">
      <c r="A25" s="1">
        <v>10</v>
      </c>
      <c r="B25" s="10" t="s">
        <v>111</v>
      </c>
      <c r="C25" s="32">
        <f t="shared" si="1"/>
        <v>0</v>
      </c>
      <c r="D25" s="57"/>
      <c r="E25" s="57"/>
      <c r="F25" s="57"/>
      <c r="G25" s="57"/>
      <c r="H25" s="57"/>
      <c r="I25" s="57"/>
      <c r="J25" s="57"/>
      <c r="K25" s="57"/>
      <c r="L25" s="57"/>
      <c r="M25" s="57"/>
    </row>
    <row r="26" spans="1:13" s="23" customFormat="1" ht="14.4" x14ac:dyDescent="0.3">
      <c r="A26" s="4">
        <v>11</v>
      </c>
      <c r="B26" s="3" t="s">
        <v>135</v>
      </c>
      <c r="C26" s="32">
        <f t="shared" si="1"/>
        <v>0</v>
      </c>
      <c r="D26" s="57"/>
      <c r="E26" s="57"/>
      <c r="F26" s="57"/>
      <c r="G26" s="57"/>
      <c r="H26" s="57"/>
      <c r="I26" s="57"/>
      <c r="J26" s="57"/>
      <c r="K26" s="57"/>
      <c r="L26" s="57"/>
      <c r="M26" s="57"/>
    </row>
    <row r="27" spans="1:13" s="24" customFormat="1" ht="14.4" x14ac:dyDescent="0.3">
      <c r="A27" s="1"/>
      <c r="B27" s="15" t="s">
        <v>56</v>
      </c>
      <c r="C27" s="32">
        <f t="shared" si="1"/>
        <v>0</v>
      </c>
      <c r="D27" s="334">
        <f t="shared" ref="D27:M27" si="3">D25+D26</f>
        <v>0</v>
      </c>
      <c r="E27" s="334">
        <f t="shared" si="3"/>
        <v>0</v>
      </c>
      <c r="F27" s="334">
        <f t="shared" si="3"/>
        <v>0</v>
      </c>
      <c r="G27" s="334">
        <f t="shared" si="3"/>
        <v>0</v>
      </c>
      <c r="H27" s="334">
        <f t="shared" si="3"/>
        <v>0</v>
      </c>
      <c r="I27" s="334">
        <f t="shared" si="3"/>
        <v>0</v>
      </c>
      <c r="J27" s="334">
        <f t="shared" si="3"/>
        <v>0</v>
      </c>
      <c r="K27" s="334">
        <f t="shared" si="3"/>
        <v>0</v>
      </c>
      <c r="L27" s="334">
        <f t="shared" si="3"/>
        <v>0</v>
      </c>
      <c r="M27" s="334">
        <f t="shared" si="3"/>
        <v>0</v>
      </c>
    </row>
    <row r="28" spans="1:13" s="24" customFormat="1" ht="36" x14ac:dyDescent="0.3">
      <c r="A28" s="1">
        <v>12</v>
      </c>
      <c r="B28" s="3" t="s">
        <v>105</v>
      </c>
      <c r="C28" s="32">
        <f t="shared" si="1"/>
        <v>0</v>
      </c>
      <c r="D28" s="57"/>
      <c r="E28" s="57"/>
      <c r="F28" s="57"/>
      <c r="G28" s="57"/>
      <c r="H28" s="57"/>
      <c r="I28" s="57"/>
      <c r="J28" s="57"/>
      <c r="K28" s="57"/>
      <c r="L28" s="57"/>
      <c r="M28" s="57"/>
    </row>
    <row r="29" spans="1:13" s="24" customFormat="1" ht="14.4" x14ac:dyDescent="0.3">
      <c r="A29" s="1"/>
      <c r="B29" s="10" t="s">
        <v>198</v>
      </c>
      <c r="C29" s="32">
        <f t="shared" si="1"/>
        <v>0</v>
      </c>
      <c r="D29" s="57"/>
      <c r="E29" s="57"/>
      <c r="F29" s="57"/>
      <c r="G29" s="57"/>
      <c r="H29" s="57"/>
      <c r="I29" s="57"/>
      <c r="J29" s="57"/>
      <c r="K29" s="57"/>
      <c r="L29" s="57"/>
      <c r="M29" s="57"/>
    </row>
    <row r="30" spans="1:13" ht="36" x14ac:dyDescent="0.3">
      <c r="A30" s="4">
        <v>13</v>
      </c>
      <c r="B30" s="15" t="s">
        <v>113</v>
      </c>
      <c r="C30" s="32">
        <f t="shared" ref="C30:C37" si="4">SUM(D30:M30)</f>
        <v>0</v>
      </c>
      <c r="D30" s="57"/>
      <c r="E30" s="57"/>
      <c r="F30" s="57"/>
      <c r="G30" s="57"/>
      <c r="H30" s="57"/>
      <c r="I30" s="57"/>
      <c r="J30" s="57"/>
      <c r="K30" s="57"/>
      <c r="L30" s="57"/>
      <c r="M30" s="57"/>
    </row>
    <row r="31" spans="1:13" ht="24" x14ac:dyDescent="0.3">
      <c r="A31" s="4"/>
      <c r="B31" s="15" t="s">
        <v>130</v>
      </c>
      <c r="C31" s="32">
        <f t="shared" si="4"/>
        <v>0</v>
      </c>
      <c r="D31" s="59">
        <f t="shared" ref="D31:M31" si="5">D24+D27+D28+D30</f>
        <v>0</v>
      </c>
      <c r="E31" s="59">
        <f t="shared" si="5"/>
        <v>0</v>
      </c>
      <c r="F31" s="59">
        <f t="shared" si="5"/>
        <v>0</v>
      </c>
      <c r="G31" s="59">
        <f t="shared" si="5"/>
        <v>0</v>
      </c>
      <c r="H31" s="59">
        <f t="shared" si="5"/>
        <v>0</v>
      </c>
      <c r="I31" s="59">
        <f t="shared" si="5"/>
        <v>0</v>
      </c>
      <c r="J31" s="59">
        <f t="shared" si="5"/>
        <v>0</v>
      </c>
      <c r="K31" s="59">
        <f t="shared" si="5"/>
        <v>0</v>
      </c>
      <c r="L31" s="59">
        <f t="shared" si="5"/>
        <v>0</v>
      </c>
      <c r="M31" s="59">
        <f t="shared" si="5"/>
        <v>0</v>
      </c>
    </row>
    <row r="32" spans="1:13" ht="24" x14ac:dyDescent="0.3">
      <c r="A32" s="4"/>
      <c r="B32" s="15" t="s">
        <v>116</v>
      </c>
      <c r="C32" s="32">
        <f t="shared" si="4"/>
        <v>0</v>
      </c>
      <c r="D32" s="59">
        <f t="shared" ref="D32:M32" si="6">D15-D31</f>
        <v>0</v>
      </c>
      <c r="E32" s="59">
        <f t="shared" si="6"/>
        <v>0</v>
      </c>
      <c r="F32" s="59">
        <f t="shared" si="6"/>
        <v>0</v>
      </c>
      <c r="G32" s="59">
        <f t="shared" si="6"/>
        <v>0</v>
      </c>
      <c r="H32" s="59">
        <f t="shared" si="6"/>
        <v>0</v>
      </c>
      <c r="I32" s="59">
        <f t="shared" si="6"/>
        <v>0</v>
      </c>
      <c r="J32" s="59">
        <f t="shared" si="6"/>
        <v>0</v>
      </c>
      <c r="K32" s="59">
        <f t="shared" si="6"/>
        <v>0</v>
      </c>
      <c r="L32" s="59">
        <f t="shared" si="6"/>
        <v>0</v>
      </c>
      <c r="M32" s="59">
        <f t="shared" si="6"/>
        <v>0</v>
      </c>
    </row>
    <row r="33" spans="1:13" x14ac:dyDescent="0.3">
      <c r="A33" s="4">
        <v>14</v>
      </c>
      <c r="B33" s="5" t="s">
        <v>91</v>
      </c>
      <c r="C33" s="32">
        <f t="shared" si="4"/>
        <v>0</v>
      </c>
      <c r="D33" s="57"/>
      <c r="E33" s="57"/>
      <c r="F33" s="57"/>
      <c r="G33" s="57"/>
      <c r="H33" s="57"/>
      <c r="I33" s="57"/>
      <c r="J33" s="57"/>
      <c r="K33" s="57"/>
      <c r="L33" s="57"/>
      <c r="M33" s="57"/>
    </row>
    <row r="34" spans="1:13" x14ac:dyDescent="0.3">
      <c r="A34" s="4">
        <v>15</v>
      </c>
      <c r="B34" s="5" t="s">
        <v>92</v>
      </c>
      <c r="C34" s="32">
        <f t="shared" si="4"/>
        <v>0</v>
      </c>
      <c r="D34" s="57"/>
      <c r="E34" s="57"/>
      <c r="F34" s="57"/>
      <c r="G34" s="57"/>
      <c r="H34" s="57"/>
      <c r="I34" s="57"/>
      <c r="J34" s="57"/>
      <c r="K34" s="57"/>
      <c r="L34" s="57"/>
      <c r="M34" s="57"/>
    </row>
    <row r="35" spans="1:13" x14ac:dyDescent="0.3">
      <c r="A35" s="4">
        <v>16</v>
      </c>
      <c r="B35" s="5" t="s">
        <v>114</v>
      </c>
      <c r="C35" s="32">
        <f t="shared" si="4"/>
        <v>0</v>
      </c>
      <c r="D35" s="57"/>
      <c r="E35" s="57"/>
      <c r="F35" s="57"/>
      <c r="G35" s="57"/>
      <c r="H35" s="57"/>
      <c r="I35" s="57"/>
      <c r="J35" s="57"/>
      <c r="K35" s="57"/>
      <c r="L35" s="57"/>
      <c r="M35" s="57"/>
    </row>
    <row r="36" spans="1:13" ht="24" x14ac:dyDescent="0.3">
      <c r="A36" s="4"/>
      <c r="B36" s="15" t="s">
        <v>117</v>
      </c>
      <c r="C36" s="32">
        <f t="shared" si="4"/>
        <v>0</v>
      </c>
      <c r="D36" s="59">
        <f t="shared" ref="D36:M36" si="7">D33-D34+D35</f>
        <v>0</v>
      </c>
      <c r="E36" s="59">
        <f t="shared" si="7"/>
        <v>0</v>
      </c>
      <c r="F36" s="59">
        <f t="shared" si="7"/>
        <v>0</v>
      </c>
      <c r="G36" s="59">
        <f t="shared" si="7"/>
        <v>0</v>
      </c>
      <c r="H36" s="59">
        <f t="shared" si="7"/>
        <v>0</v>
      </c>
      <c r="I36" s="59">
        <f t="shared" si="7"/>
        <v>0</v>
      </c>
      <c r="J36" s="59">
        <f t="shared" si="7"/>
        <v>0</v>
      </c>
      <c r="K36" s="59">
        <f t="shared" si="7"/>
        <v>0</v>
      </c>
      <c r="L36" s="59">
        <f t="shared" si="7"/>
        <v>0</v>
      </c>
      <c r="M36" s="59">
        <f t="shared" si="7"/>
        <v>0</v>
      </c>
    </row>
    <row r="37" spans="1:13" s="24" customFormat="1" ht="24" x14ac:dyDescent="0.3">
      <c r="A37" s="17"/>
      <c r="B37" s="15" t="s">
        <v>115</v>
      </c>
      <c r="C37" s="32">
        <f t="shared" si="4"/>
        <v>0</v>
      </c>
      <c r="D37" s="60">
        <f t="shared" ref="D37:M37" si="8">D32-D36</f>
        <v>0</v>
      </c>
      <c r="E37" s="60">
        <f t="shared" si="8"/>
        <v>0</v>
      </c>
      <c r="F37" s="60">
        <f t="shared" si="8"/>
        <v>0</v>
      </c>
      <c r="G37" s="60">
        <f t="shared" si="8"/>
        <v>0</v>
      </c>
      <c r="H37" s="60">
        <f t="shared" si="8"/>
        <v>0</v>
      </c>
      <c r="I37" s="60">
        <f t="shared" si="8"/>
        <v>0</v>
      </c>
      <c r="J37" s="60">
        <f t="shared" si="8"/>
        <v>0</v>
      </c>
      <c r="K37" s="60">
        <f t="shared" si="8"/>
        <v>0</v>
      </c>
      <c r="L37" s="60">
        <f t="shared" si="8"/>
        <v>0</v>
      </c>
      <c r="M37" s="60">
        <f t="shared" si="8"/>
        <v>0</v>
      </c>
    </row>
    <row r="38" spans="1:13" x14ac:dyDescent="0.3">
      <c r="A38" s="8"/>
      <c r="B38" s="10" t="s">
        <v>106</v>
      </c>
      <c r="C38" s="32"/>
      <c r="D38" s="59">
        <v>0</v>
      </c>
      <c r="E38" s="59">
        <f>D39</f>
        <v>0</v>
      </c>
      <c r="F38" s="59">
        <f t="shared" ref="F38:M38" si="9">E39</f>
        <v>0</v>
      </c>
      <c r="G38" s="59">
        <f t="shared" si="9"/>
        <v>0</v>
      </c>
      <c r="H38" s="59">
        <f t="shared" si="9"/>
        <v>0</v>
      </c>
      <c r="I38" s="59">
        <f t="shared" si="9"/>
        <v>0</v>
      </c>
      <c r="J38" s="59">
        <f t="shared" si="9"/>
        <v>0</v>
      </c>
      <c r="K38" s="59">
        <f t="shared" si="9"/>
        <v>0</v>
      </c>
      <c r="L38" s="59">
        <f t="shared" si="9"/>
        <v>0</v>
      </c>
      <c r="M38" s="59">
        <f t="shared" si="9"/>
        <v>0</v>
      </c>
    </row>
    <row r="39" spans="1:13" x14ac:dyDescent="0.3">
      <c r="A39" s="6"/>
      <c r="B39" s="10" t="s">
        <v>93</v>
      </c>
      <c r="C39" s="32"/>
      <c r="D39" s="59">
        <f>D38+D37</f>
        <v>0</v>
      </c>
      <c r="E39" s="59">
        <f t="shared" ref="E39:M39" si="10">E38+E37</f>
        <v>0</v>
      </c>
      <c r="F39" s="59">
        <f t="shared" si="10"/>
        <v>0</v>
      </c>
      <c r="G39" s="59">
        <f t="shared" si="10"/>
        <v>0</v>
      </c>
      <c r="H39" s="59">
        <f t="shared" si="10"/>
        <v>0</v>
      </c>
      <c r="I39" s="59">
        <f t="shared" si="10"/>
        <v>0</v>
      </c>
      <c r="J39" s="59">
        <f t="shared" si="10"/>
        <v>0</v>
      </c>
      <c r="K39" s="59">
        <f t="shared" si="10"/>
        <v>0</v>
      </c>
      <c r="L39" s="59">
        <f t="shared" si="10"/>
        <v>0</v>
      </c>
      <c r="M39" s="59">
        <f t="shared" si="10"/>
        <v>0</v>
      </c>
    </row>
    <row r="40" spans="1:13" x14ac:dyDescent="0.3">
      <c r="A40" s="14"/>
      <c r="B40" s="49"/>
    </row>
    <row r="41" spans="1:13" s="23" customFormat="1" ht="14.4" x14ac:dyDescent="0.3">
      <c r="A41" s="110" t="s">
        <v>184</v>
      </c>
      <c r="B41" s="110"/>
      <c r="C41" s="110"/>
      <c r="D41" s="110"/>
      <c r="E41" s="110"/>
      <c r="F41" s="110"/>
      <c r="G41" s="110"/>
      <c r="H41" s="110"/>
      <c r="I41" s="50"/>
      <c r="J41" s="50"/>
      <c r="K41" s="50"/>
      <c r="L41" s="50"/>
      <c r="M41" s="50"/>
    </row>
    <row r="42" spans="1:13" s="23" customFormat="1" ht="14.4" customHeight="1" x14ac:dyDescent="0.3">
      <c r="A42" s="462" t="s">
        <v>172</v>
      </c>
      <c r="B42" s="461"/>
      <c r="C42" s="465" t="s">
        <v>170</v>
      </c>
      <c r="D42" s="474" t="s">
        <v>84</v>
      </c>
      <c r="E42" s="475"/>
      <c r="F42" s="475"/>
      <c r="G42" s="475"/>
      <c r="H42" s="475"/>
      <c r="I42" s="475"/>
      <c r="J42" s="475"/>
      <c r="K42" s="475"/>
      <c r="L42" s="475"/>
      <c r="M42" s="475"/>
    </row>
    <row r="43" spans="1:13" s="23" customFormat="1" ht="14.4" x14ac:dyDescent="0.3">
      <c r="A43" s="462"/>
      <c r="B43" s="461"/>
      <c r="C43" s="465"/>
      <c r="D43" s="117" t="s">
        <v>151</v>
      </c>
      <c r="E43" s="117" t="s">
        <v>152</v>
      </c>
      <c r="F43" s="117" t="s">
        <v>153</v>
      </c>
      <c r="G43" s="117" t="s">
        <v>154</v>
      </c>
      <c r="H43" s="117" t="s">
        <v>155</v>
      </c>
      <c r="I43" s="117" t="s">
        <v>156</v>
      </c>
      <c r="J43" s="117" t="s">
        <v>157</v>
      </c>
      <c r="K43" s="117" t="s">
        <v>158</v>
      </c>
      <c r="L43" s="117" t="s">
        <v>159</v>
      </c>
      <c r="M43" s="117" t="s">
        <v>160</v>
      </c>
    </row>
    <row r="44" spans="1:13" s="128" customFormat="1" ht="14.4" hidden="1" x14ac:dyDescent="0.3">
      <c r="A44" s="124"/>
      <c r="B44" s="125"/>
      <c r="C44" s="126"/>
      <c r="D44" s="127">
        <f>IF(D48="Implementare",0,C44+1)</f>
        <v>0</v>
      </c>
      <c r="E44" s="127">
        <f>IF(E48="Implementare",0,D44+1)</f>
        <v>0</v>
      </c>
      <c r="F44" s="127">
        <f t="shared" ref="F44" si="11">IF(F48="Implementare",0,E44+1)</f>
        <v>1</v>
      </c>
      <c r="G44" s="127">
        <f>IF(G48="Implementare",0,F44+1)</f>
        <v>2</v>
      </c>
      <c r="H44" s="127">
        <f t="shared" ref="H44:L44" si="12">IF(H48="Implementare",0,G44+1)</f>
        <v>3</v>
      </c>
      <c r="I44" s="127">
        <f t="shared" si="12"/>
        <v>4</v>
      </c>
      <c r="J44" s="127">
        <f t="shared" si="12"/>
        <v>5</v>
      </c>
      <c r="K44" s="127">
        <f t="shared" si="12"/>
        <v>6</v>
      </c>
      <c r="L44" s="127">
        <f t="shared" si="12"/>
        <v>7</v>
      </c>
      <c r="M44" s="127">
        <f>IF(M48="Implementare",0,L44+1)</f>
        <v>8</v>
      </c>
    </row>
    <row r="45" spans="1:13" s="128" customFormat="1" ht="14.4" x14ac:dyDescent="0.3">
      <c r="A45" s="124"/>
      <c r="B45" s="125"/>
      <c r="C45" s="126"/>
      <c r="D45" s="127">
        <f>YEAR(D4)</f>
        <v>2023</v>
      </c>
      <c r="E45" s="127">
        <f>D45+1</f>
        <v>2024</v>
      </c>
      <c r="F45" s="127">
        <f t="shared" ref="F45" si="13">E45+1</f>
        <v>2025</v>
      </c>
      <c r="G45" s="127">
        <f>F45+1</f>
        <v>2026</v>
      </c>
      <c r="H45" s="127">
        <f t="shared" ref="H45" si="14">G45+1</f>
        <v>2027</v>
      </c>
      <c r="I45" s="127">
        <f t="shared" ref="I45" si="15">H45+1</f>
        <v>2028</v>
      </c>
      <c r="J45" s="127">
        <f t="shared" ref="J45" si="16">I45+1</f>
        <v>2029</v>
      </c>
      <c r="K45" s="127">
        <f t="shared" ref="K45" si="17">J45+1</f>
        <v>2030</v>
      </c>
      <c r="L45" s="127">
        <f t="shared" ref="L45" si="18">K45+1</f>
        <v>2031</v>
      </c>
      <c r="M45" s="127">
        <f t="shared" ref="M45" si="19">L45+1</f>
        <v>2032</v>
      </c>
    </row>
    <row r="46" spans="1:13" s="133" customFormat="1" hidden="1" x14ac:dyDescent="0.3">
      <c r="A46" s="129"/>
      <c r="B46" s="130"/>
      <c r="C46" s="131"/>
      <c r="D46" s="132">
        <f>DATE(D45,12,31)</f>
        <v>45291</v>
      </c>
      <c r="E46" s="132">
        <f>DATE(E45,12,31)</f>
        <v>45657</v>
      </c>
      <c r="F46" s="132">
        <f t="shared" ref="F46:G46" si="20">DATE(F45,12,31)</f>
        <v>46022</v>
      </c>
      <c r="G46" s="132">
        <f t="shared" si="20"/>
        <v>46387</v>
      </c>
      <c r="H46" s="132">
        <f t="shared" ref="H46:M46" si="21">DATE(H45,12,31)</f>
        <v>46752</v>
      </c>
      <c r="I46" s="132">
        <f t="shared" si="21"/>
        <v>47118</v>
      </c>
      <c r="J46" s="132">
        <f t="shared" si="21"/>
        <v>47483</v>
      </c>
      <c r="K46" s="132">
        <f t="shared" si="21"/>
        <v>47848</v>
      </c>
      <c r="L46" s="132">
        <f t="shared" si="21"/>
        <v>48213</v>
      </c>
      <c r="M46" s="132">
        <f t="shared" si="21"/>
        <v>48579</v>
      </c>
    </row>
    <row r="47" spans="1:13" s="133" customFormat="1" hidden="1" x14ac:dyDescent="0.3">
      <c r="A47" s="129"/>
      <c r="B47" s="130"/>
      <c r="C47" s="131"/>
      <c r="D47" s="127">
        <f>DATEDIF(D4-1,D46,"M")</f>
        <v>1</v>
      </c>
      <c r="E47" s="127">
        <f>DATEDIF(D46,E46,"M")</f>
        <v>12</v>
      </c>
      <c r="F47" s="127">
        <f t="shared" ref="F47" si="22">DATEDIF(E46,F46,"M")</f>
        <v>12</v>
      </c>
      <c r="G47" s="127">
        <f>DATEDIF(F46,G46,"M")</f>
        <v>12</v>
      </c>
      <c r="H47" s="127">
        <f t="shared" ref="H47" si="23">DATEDIF(G46,H46,"M")</f>
        <v>12</v>
      </c>
      <c r="I47" s="127">
        <f t="shared" ref="I47" si="24">DATEDIF(H46,I46,"M")</f>
        <v>12</v>
      </c>
      <c r="J47" s="127">
        <f t="shared" ref="J47" si="25">DATEDIF(I46,J46,"M")</f>
        <v>12</v>
      </c>
      <c r="K47" s="127">
        <f t="shared" ref="K47" si="26">DATEDIF(J46,K46,"M")</f>
        <v>12</v>
      </c>
      <c r="L47" s="127">
        <f>DATEDIF(K46,L46,"M")</f>
        <v>12</v>
      </c>
      <c r="M47" s="127">
        <f t="shared" ref="M47" si="27">DATEDIF(L46,M46,"M")</f>
        <v>12</v>
      </c>
    </row>
    <row r="48" spans="1:13" s="122" customFormat="1" ht="13.2" x14ac:dyDescent="0.3">
      <c r="A48" s="118"/>
      <c r="B48" s="119"/>
      <c r="C48" s="116"/>
      <c r="D48" s="120" t="s">
        <v>82</v>
      </c>
      <c r="E48" s="120" t="str">
        <f>IF($D$5-D47&gt;0,"Implementare","Operare")</f>
        <v>Implementare</v>
      </c>
      <c r="F48" s="121" t="str">
        <f>IF($D$5-SUM($D$47:E47)&gt;0,"Implementare","Operare")</f>
        <v>Operare</v>
      </c>
      <c r="G48" s="121" t="str">
        <f>IF($D$5-SUM($D$47:F47)&gt;0,"Implementare","Operare")</f>
        <v>Operare</v>
      </c>
      <c r="H48" s="121" t="str">
        <f>IF($D$5-SUM($D$47:G47)&gt;0,"Implementare","Operare")</f>
        <v>Operare</v>
      </c>
      <c r="I48" s="121" t="str">
        <f>IF($D$5-SUM($D$47:H47)&gt;0,"Implementare","Operare")</f>
        <v>Operare</v>
      </c>
      <c r="J48" s="121" t="str">
        <f>IF($D$5-SUM($D$47:I47)&gt;0,"Implementare","Operare")</f>
        <v>Operare</v>
      </c>
      <c r="K48" s="121" t="str">
        <f>IF($D$5-SUM($D$47:J47)&gt;0,"Implementare","Operare")</f>
        <v>Operare</v>
      </c>
      <c r="L48" s="121" t="str">
        <f>IF($D$5-SUM($D$47:K47)&gt;0,"Implementare","Operare")</f>
        <v>Operare</v>
      </c>
      <c r="M48" s="121" t="str">
        <f>IF($D$5-SUM($D$47:L47)&gt;0,"Implementare","Operare")</f>
        <v>Operare</v>
      </c>
    </row>
    <row r="49" spans="1:13" x14ac:dyDescent="0.3">
      <c r="A49" s="6"/>
      <c r="B49" s="10"/>
      <c r="C49" s="32"/>
      <c r="D49" s="35"/>
      <c r="E49" s="35"/>
      <c r="F49" s="35"/>
      <c r="G49" s="35"/>
      <c r="H49" s="35"/>
      <c r="I49" s="35"/>
      <c r="J49" s="35"/>
      <c r="K49" s="35"/>
      <c r="L49" s="35"/>
      <c r="M49" s="35"/>
    </row>
    <row r="50" spans="1:13" s="23" customFormat="1" ht="14.4" x14ac:dyDescent="0.3">
      <c r="A50" s="44" t="s">
        <v>183</v>
      </c>
      <c r="B50" s="44"/>
      <c r="C50" s="44"/>
      <c r="D50" s="44"/>
      <c r="E50" s="44"/>
      <c r="F50" s="44"/>
      <c r="G50" s="44"/>
      <c r="H50" s="44"/>
      <c r="I50" s="44"/>
      <c r="J50" s="44"/>
      <c r="K50" s="44"/>
      <c r="L50" s="44"/>
      <c r="M50" s="44"/>
    </row>
    <row r="51" spans="1:13" s="23" customFormat="1" ht="14.4" customHeight="1" x14ac:dyDescent="0.3">
      <c r="A51" s="466" t="s">
        <v>179</v>
      </c>
      <c r="B51" s="466"/>
      <c r="C51" s="466"/>
      <c r="D51" s="466"/>
      <c r="E51" s="466"/>
      <c r="F51" s="466"/>
      <c r="G51" s="466"/>
      <c r="H51" s="466"/>
      <c r="I51" s="466"/>
      <c r="J51" s="466"/>
      <c r="K51" s="466"/>
      <c r="L51" s="466"/>
      <c r="M51" s="466"/>
    </row>
    <row r="52" spans="1:13" s="23" customFormat="1" ht="14.4" x14ac:dyDescent="0.3">
      <c r="A52" s="1">
        <v>1</v>
      </c>
      <c r="B52" s="10" t="s">
        <v>76</v>
      </c>
      <c r="C52" s="32">
        <f>SUM(D52:M52)</f>
        <v>0</v>
      </c>
      <c r="D52" s="67"/>
      <c r="E52" s="67"/>
      <c r="F52" s="67"/>
      <c r="G52" s="67"/>
      <c r="H52" s="67"/>
      <c r="I52" s="67"/>
      <c r="J52" s="67"/>
      <c r="K52" s="57"/>
      <c r="L52" s="57"/>
      <c r="M52" s="57"/>
    </row>
    <row r="53" spans="1:13" s="23" customFormat="1" ht="14.4" x14ac:dyDescent="0.3">
      <c r="A53" s="1">
        <v>2</v>
      </c>
      <c r="B53" s="10" t="s">
        <v>77</v>
      </c>
      <c r="C53" s="32">
        <f>SUM(D53:M53)</f>
        <v>0</v>
      </c>
      <c r="D53" s="57"/>
      <c r="E53" s="57"/>
      <c r="F53" s="57"/>
      <c r="G53" s="57"/>
      <c r="H53" s="57"/>
      <c r="I53" s="57"/>
      <c r="J53" s="57"/>
      <c r="K53" s="57"/>
      <c r="L53" s="57"/>
      <c r="M53" s="57"/>
    </row>
    <row r="54" spans="1:13" s="23" customFormat="1" ht="14.4" x14ac:dyDescent="0.3">
      <c r="A54" s="1">
        <v>3</v>
      </c>
      <c r="B54" s="10" t="s">
        <v>78</v>
      </c>
      <c r="C54" s="32">
        <f>SUM(D54:M54)</f>
        <v>0</v>
      </c>
      <c r="D54" s="57"/>
      <c r="E54" s="57"/>
      <c r="F54" s="57"/>
      <c r="G54" s="57"/>
      <c r="H54" s="57"/>
      <c r="I54" s="57"/>
      <c r="J54" s="57"/>
      <c r="K54" s="57"/>
      <c r="L54" s="57"/>
      <c r="M54" s="57"/>
    </row>
    <row r="55" spans="1:13" s="24" customFormat="1" ht="24" x14ac:dyDescent="0.3">
      <c r="A55" s="28"/>
      <c r="B55" s="15" t="s">
        <v>131</v>
      </c>
      <c r="C55" s="32">
        <f>SUM(D55:M55)</f>
        <v>0</v>
      </c>
      <c r="D55" s="60">
        <f t="shared" ref="D55:M55" si="28">D52+D53+D54</f>
        <v>0</v>
      </c>
      <c r="E55" s="60">
        <f>E52+E53+E54</f>
        <v>0</v>
      </c>
      <c r="F55" s="60">
        <f>F52+F53+F54</f>
        <v>0</v>
      </c>
      <c r="G55" s="60">
        <f t="shared" si="28"/>
        <v>0</v>
      </c>
      <c r="H55" s="60">
        <f t="shared" si="28"/>
        <v>0</v>
      </c>
      <c r="I55" s="60">
        <f t="shared" si="28"/>
        <v>0</v>
      </c>
      <c r="J55" s="60">
        <f t="shared" si="28"/>
        <v>0</v>
      </c>
      <c r="K55" s="60">
        <f t="shared" si="28"/>
        <v>0</v>
      </c>
      <c r="L55" s="60">
        <f t="shared" si="28"/>
        <v>0</v>
      </c>
      <c r="M55" s="60">
        <f t="shared" si="28"/>
        <v>0</v>
      </c>
    </row>
    <row r="56" spans="1:13" s="24" customFormat="1" ht="12" customHeight="1" x14ac:dyDescent="0.3">
      <c r="A56" s="476" t="s">
        <v>182</v>
      </c>
      <c r="B56" s="477"/>
      <c r="C56" s="477"/>
      <c r="D56" s="477"/>
      <c r="E56" s="477"/>
      <c r="F56" s="477"/>
      <c r="G56" s="477"/>
      <c r="H56" s="477"/>
      <c r="I56" s="477"/>
      <c r="J56" s="477"/>
      <c r="K56" s="477"/>
      <c r="L56" s="477"/>
      <c r="M56" s="477"/>
    </row>
    <row r="57" spans="1:13" s="24" customFormat="1" ht="11.4" customHeight="1" x14ac:dyDescent="0.3">
      <c r="A57" s="470" t="s">
        <v>180</v>
      </c>
      <c r="B57" s="471"/>
      <c r="C57" s="471"/>
      <c r="D57" s="471"/>
      <c r="E57" s="471"/>
      <c r="F57" s="471"/>
      <c r="G57" s="471"/>
      <c r="H57" s="471"/>
      <c r="I57" s="471"/>
      <c r="J57" s="471"/>
      <c r="K57" s="471"/>
      <c r="L57" s="471"/>
      <c r="M57" s="471"/>
    </row>
    <row r="58" spans="1:13" s="23" customFormat="1" ht="24" x14ac:dyDescent="0.3">
      <c r="A58" s="1">
        <v>4</v>
      </c>
      <c r="B58" s="3" t="s">
        <v>80</v>
      </c>
      <c r="C58" s="32">
        <f t="shared" ref="C58:C65" si="29">SUM(D58:M58)</f>
        <v>0</v>
      </c>
      <c r="D58" s="57"/>
      <c r="E58" s="57"/>
      <c r="F58" s="57"/>
      <c r="G58" s="57"/>
      <c r="H58" s="57"/>
      <c r="I58" s="57"/>
      <c r="J58" s="57"/>
      <c r="K58" s="57"/>
      <c r="L58" s="57"/>
      <c r="M58" s="57"/>
    </row>
    <row r="59" spans="1:13" s="23" customFormat="1" ht="14.4" x14ac:dyDescent="0.3">
      <c r="A59" s="1">
        <v>5</v>
      </c>
      <c r="B59" s="3" t="s">
        <v>81</v>
      </c>
      <c r="C59" s="32">
        <f t="shared" si="29"/>
        <v>0</v>
      </c>
      <c r="D59" s="57"/>
      <c r="E59" s="57"/>
      <c r="F59" s="57"/>
      <c r="G59" s="57"/>
      <c r="H59" s="57"/>
      <c r="I59" s="57"/>
      <c r="J59" s="57"/>
      <c r="K59" s="57"/>
      <c r="L59" s="57"/>
      <c r="M59" s="57"/>
    </row>
    <row r="60" spans="1:13" s="24" customFormat="1" ht="24" x14ac:dyDescent="0.3">
      <c r="A60" s="1">
        <v>6</v>
      </c>
      <c r="B60" s="10" t="s">
        <v>107</v>
      </c>
      <c r="C60" s="32">
        <f t="shared" si="29"/>
        <v>0</v>
      </c>
      <c r="D60" s="57"/>
      <c r="E60" s="57"/>
      <c r="F60" s="57"/>
      <c r="G60" s="57"/>
      <c r="H60" s="57"/>
      <c r="I60" s="57"/>
      <c r="J60" s="57"/>
      <c r="K60" s="57"/>
      <c r="L60" s="57"/>
      <c r="M60" s="57"/>
    </row>
    <row r="61" spans="1:13" s="24" customFormat="1" ht="14.4" x14ac:dyDescent="0.3">
      <c r="A61" s="1">
        <v>7</v>
      </c>
      <c r="B61" s="10" t="s">
        <v>108</v>
      </c>
      <c r="C61" s="32">
        <f t="shared" si="29"/>
        <v>0</v>
      </c>
      <c r="D61" s="57"/>
      <c r="E61" s="57"/>
      <c r="F61" s="57"/>
      <c r="G61" s="57"/>
      <c r="H61" s="57"/>
      <c r="I61" s="57"/>
      <c r="J61" s="57"/>
      <c r="K61" s="57"/>
      <c r="L61" s="57"/>
      <c r="M61" s="57"/>
    </row>
    <row r="62" spans="1:13" s="24" customFormat="1" ht="14.4" x14ac:dyDescent="0.3">
      <c r="A62" s="1">
        <v>8</v>
      </c>
      <c r="B62" s="10" t="s">
        <v>109</v>
      </c>
      <c r="C62" s="32">
        <f t="shared" si="29"/>
        <v>0</v>
      </c>
      <c r="D62" s="57"/>
      <c r="E62" s="57"/>
      <c r="F62" s="57"/>
      <c r="G62" s="57"/>
      <c r="H62" s="57"/>
      <c r="I62" s="57"/>
      <c r="J62" s="57"/>
      <c r="K62" s="57"/>
      <c r="L62" s="57"/>
      <c r="M62" s="57"/>
    </row>
    <row r="63" spans="1:13" s="24" customFormat="1" ht="14.4" x14ac:dyDescent="0.3">
      <c r="A63" s="1">
        <v>9</v>
      </c>
      <c r="B63" s="10" t="s">
        <v>110</v>
      </c>
      <c r="C63" s="32">
        <f t="shared" si="29"/>
        <v>0</v>
      </c>
      <c r="D63" s="57"/>
      <c r="E63" s="57"/>
      <c r="F63" s="57"/>
      <c r="G63" s="57"/>
      <c r="H63" s="57"/>
      <c r="I63" s="57"/>
      <c r="J63" s="57"/>
      <c r="K63" s="57"/>
      <c r="L63" s="57"/>
      <c r="M63" s="57"/>
    </row>
    <row r="64" spans="1:13" s="23" customFormat="1" ht="14.4" x14ac:dyDescent="0.3">
      <c r="A64" s="1"/>
      <c r="B64" s="15" t="s">
        <v>79</v>
      </c>
      <c r="C64" s="32">
        <f t="shared" si="29"/>
        <v>0</v>
      </c>
      <c r="D64" s="60">
        <f t="shared" ref="D64:M64" si="30">D58+D59+D60+D61+D62+D63</f>
        <v>0</v>
      </c>
      <c r="E64" s="60">
        <f t="shared" si="30"/>
        <v>0</v>
      </c>
      <c r="F64" s="60">
        <f t="shared" si="30"/>
        <v>0</v>
      </c>
      <c r="G64" s="60">
        <f t="shared" si="30"/>
        <v>0</v>
      </c>
      <c r="H64" s="60">
        <f t="shared" si="30"/>
        <v>0</v>
      </c>
      <c r="I64" s="60">
        <f t="shared" si="30"/>
        <v>0</v>
      </c>
      <c r="J64" s="60">
        <f t="shared" si="30"/>
        <v>0</v>
      </c>
      <c r="K64" s="60">
        <f t="shared" si="30"/>
        <v>0</v>
      </c>
      <c r="L64" s="60">
        <f>L58+L59+L60+L61+L62+L63</f>
        <v>0</v>
      </c>
      <c r="M64" s="60">
        <f t="shared" si="30"/>
        <v>0</v>
      </c>
    </row>
    <row r="65" spans="1:13" s="23" customFormat="1" ht="14.4" x14ac:dyDescent="0.3">
      <c r="A65" s="1">
        <v>10</v>
      </c>
      <c r="B65" s="10" t="s">
        <v>111</v>
      </c>
      <c r="C65" s="32">
        <f t="shared" si="29"/>
        <v>0</v>
      </c>
      <c r="D65" s="57"/>
      <c r="E65" s="57"/>
      <c r="F65" s="57"/>
      <c r="G65" s="57"/>
      <c r="H65" s="57"/>
      <c r="I65" s="57"/>
      <c r="J65" s="57"/>
      <c r="K65" s="57"/>
      <c r="L65" s="57"/>
      <c r="M65" s="57"/>
    </row>
    <row r="66" spans="1:13" s="23" customFormat="1" ht="14.4" x14ac:dyDescent="0.3">
      <c r="A66" s="4">
        <v>11</v>
      </c>
      <c r="B66" s="3" t="s">
        <v>135</v>
      </c>
      <c r="C66" s="32"/>
      <c r="D66" s="57"/>
      <c r="E66" s="57"/>
      <c r="F66" s="57"/>
      <c r="G66" s="57"/>
      <c r="H66" s="57"/>
      <c r="I66" s="57"/>
      <c r="J66" s="57"/>
      <c r="K66" s="57"/>
      <c r="L66" s="57"/>
      <c r="M66" s="57"/>
    </row>
    <row r="67" spans="1:13" s="24" customFormat="1" ht="14.4" x14ac:dyDescent="0.3">
      <c r="A67" s="1"/>
      <c r="B67" s="15" t="s">
        <v>56</v>
      </c>
      <c r="C67" s="32">
        <f>SUM(D67:M67)</f>
        <v>0</v>
      </c>
      <c r="D67" s="334">
        <f t="shared" ref="D67:M67" si="31">D66+D65</f>
        <v>0</v>
      </c>
      <c r="E67" s="334">
        <f t="shared" si="31"/>
        <v>0</v>
      </c>
      <c r="F67" s="334">
        <f t="shared" si="31"/>
        <v>0</v>
      </c>
      <c r="G67" s="334">
        <f t="shared" si="31"/>
        <v>0</v>
      </c>
      <c r="H67" s="334">
        <f t="shared" si="31"/>
        <v>0</v>
      </c>
      <c r="I67" s="334">
        <f t="shared" si="31"/>
        <v>0</v>
      </c>
      <c r="J67" s="334">
        <f t="shared" si="31"/>
        <v>0</v>
      </c>
      <c r="K67" s="334">
        <f t="shared" si="31"/>
        <v>0</v>
      </c>
      <c r="L67" s="334">
        <f t="shared" si="31"/>
        <v>0</v>
      </c>
      <c r="M67" s="334">
        <f t="shared" si="31"/>
        <v>0</v>
      </c>
    </row>
    <row r="68" spans="1:13" s="24" customFormat="1" ht="36" x14ac:dyDescent="0.3">
      <c r="A68" s="1">
        <v>12</v>
      </c>
      <c r="B68" s="3" t="s">
        <v>105</v>
      </c>
      <c r="C68" s="32">
        <f>SUM(D68:M68)</f>
        <v>0</v>
      </c>
      <c r="D68" s="335"/>
      <c r="E68" s="335"/>
      <c r="F68" s="335"/>
      <c r="G68" s="335"/>
      <c r="H68" s="335"/>
      <c r="I68" s="335"/>
      <c r="J68" s="335"/>
      <c r="K68" s="335"/>
      <c r="L68" s="335"/>
      <c r="M68" s="335"/>
    </row>
    <row r="69" spans="1:13" s="24" customFormat="1" ht="14.4" x14ac:dyDescent="0.3">
      <c r="A69" s="1"/>
      <c r="B69" s="10" t="s">
        <v>661</v>
      </c>
      <c r="C69" s="32">
        <f>SUM(D69:M69)</f>
        <v>0</v>
      </c>
      <c r="D69" s="335"/>
      <c r="E69" s="335"/>
      <c r="F69" s="335"/>
      <c r="G69" s="335"/>
      <c r="H69" s="335"/>
      <c r="I69" s="335"/>
      <c r="J69" s="335"/>
      <c r="K69" s="335"/>
      <c r="L69" s="335"/>
      <c r="M69" s="335"/>
    </row>
    <row r="70" spans="1:13" ht="30.6" x14ac:dyDescent="0.3">
      <c r="A70" s="4">
        <v>13</v>
      </c>
      <c r="B70" s="119" t="s">
        <v>641</v>
      </c>
      <c r="C70" s="32">
        <f t="shared" ref="C70" si="32">SUM(D70:M70)</f>
        <v>0</v>
      </c>
      <c r="D70" s="335"/>
      <c r="E70" s="335"/>
      <c r="F70" s="335"/>
      <c r="G70" s="335"/>
      <c r="H70" s="335"/>
      <c r="I70" s="335"/>
      <c r="J70" s="335"/>
      <c r="K70" s="335"/>
      <c r="L70" s="335"/>
      <c r="M70" s="335"/>
    </row>
    <row r="71" spans="1:13" ht="24" x14ac:dyDescent="0.3">
      <c r="A71" s="4"/>
      <c r="B71" s="15" t="s">
        <v>132</v>
      </c>
      <c r="C71" s="32">
        <f t="shared" ref="C71:C77" si="33">SUM(D71:M71)</f>
        <v>0</v>
      </c>
      <c r="D71" s="59">
        <f>D64+D67+D68+D70</f>
        <v>0</v>
      </c>
      <c r="E71" s="59">
        <f t="shared" ref="E71:L71" si="34">E64+E67+E68+E70</f>
        <v>0</v>
      </c>
      <c r="F71" s="59">
        <f t="shared" si="34"/>
        <v>0</v>
      </c>
      <c r="G71" s="59">
        <f t="shared" si="34"/>
        <v>0</v>
      </c>
      <c r="H71" s="59">
        <f t="shared" si="34"/>
        <v>0</v>
      </c>
      <c r="I71" s="59">
        <f t="shared" si="34"/>
        <v>0</v>
      </c>
      <c r="J71" s="59">
        <f t="shared" si="34"/>
        <v>0</v>
      </c>
      <c r="K71" s="59">
        <f t="shared" si="34"/>
        <v>0</v>
      </c>
      <c r="L71" s="59">
        <f t="shared" si="34"/>
        <v>0</v>
      </c>
      <c r="M71" s="59">
        <f>M64+M67+M68+M70</f>
        <v>0</v>
      </c>
    </row>
    <row r="72" spans="1:13" ht="24" x14ac:dyDescent="0.3">
      <c r="A72" s="4"/>
      <c r="B72" s="15" t="s">
        <v>118</v>
      </c>
      <c r="C72" s="32">
        <f t="shared" si="33"/>
        <v>0</v>
      </c>
      <c r="D72" s="59">
        <f>D55-D71</f>
        <v>0</v>
      </c>
      <c r="E72" s="59">
        <f t="shared" ref="E72:M72" si="35">E55-E71</f>
        <v>0</v>
      </c>
      <c r="F72" s="59">
        <f t="shared" si="35"/>
        <v>0</v>
      </c>
      <c r="G72" s="59">
        <f t="shared" si="35"/>
        <v>0</v>
      </c>
      <c r="H72" s="59">
        <f t="shared" si="35"/>
        <v>0</v>
      </c>
      <c r="I72" s="59">
        <f t="shared" si="35"/>
        <v>0</v>
      </c>
      <c r="J72" s="59">
        <f t="shared" si="35"/>
        <v>0</v>
      </c>
      <c r="K72" s="59">
        <f t="shared" si="35"/>
        <v>0</v>
      </c>
      <c r="L72" s="59">
        <f t="shared" si="35"/>
        <v>0</v>
      </c>
      <c r="M72" s="59">
        <f t="shared" si="35"/>
        <v>0</v>
      </c>
    </row>
    <row r="73" spans="1:13" x14ac:dyDescent="0.3">
      <c r="A73" s="4">
        <v>14</v>
      </c>
      <c r="B73" s="5" t="s">
        <v>91</v>
      </c>
      <c r="C73" s="32">
        <f t="shared" si="33"/>
        <v>0</v>
      </c>
      <c r="D73" s="57"/>
      <c r="E73" s="57"/>
      <c r="F73" s="57"/>
      <c r="G73" s="57"/>
      <c r="H73" s="57"/>
      <c r="I73" s="57"/>
      <c r="J73" s="57"/>
      <c r="K73" s="57"/>
      <c r="L73" s="57"/>
      <c r="M73" s="57"/>
    </row>
    <row r="74" spans="1:13" x14ac:dyDescent="0.3">
      <c r="A74" s="4">
        <v>15</v>
      </c>
      <c r="B74" s="5" t="s">
        <v>92</v>
      </c>
      <c r="C74" s="32">
        <f t="shared" si="33"/>
        <v>0</v>
      </c>
      <c r="D74" s="57"/>
      <c r="E74" s="57"/>
      <c r="F74" s="57"/>
      <c r="G74" s="57"/>
      <c r="H74" s="57"/>
      <c r="I74" s="57"/>
      <c r="J74" s="57"/>
      <c r="K74" s="57"/>
      <c r="L74" s="57"/>
      <c r="M74" s="57"/>
    </row>
    <row r="75" spans="1:13" x14ac:dyDescent="0.3">
      <c r="A75" s="4">
        <v>16</v>
      </c>
      <c r="B75" s="5" t="s">
        <v>114</v>
      </c>
      <c r="C75" s="32">
        <f t="shared" si="33"/>
        <v>0</v>
      </c>
      <c r="D75" s="57"/>
      <c r="E75" s="57"/>
      <c r="F75" s="57"/>
      <c r="G75" s="57"/>
      <c r="H75" s="57"/>
      <c r="I75" s="57"/>
      <c r="J75" s="57"/>
      <c r="K75" s="57"/>
      <c r="L75" s="57"/>
      <c r="M75" s="57"/>
    </row>
    <row r="76" spans="1:13" ht="24" x14ac:dyDescent="0.3">
      <c r="A76" s="4"/>
      <c r="B76" s="15" t="s">
        <v>119</v>
      </c>
      <c r="C76" s="32">
        <f t="shared" si="33"/>
        <v>0</v>
      </c>
      <c r="D76" s="59">
        <f t="shared" ref="D76:M76" si="36">D73-D74+D75</f>
        <v>0</v>
      </c>
      <c r="E76" s="59">
        <f t="shared" si="36"/>
        <v>0</v>
      </c>
      <c r="F76" s="59">
        <f t="shared" si="36"/>
        <v>0</v>
      </c>
      <c r="G76" s="59">
        <f t="shared" si="36"/>
        <v>0</v>
      </c>
      <c r="H76" s="59">
        <f t="shared" si="36"/>
        <v>0</v>
      </c>
      <c r="I76" s="59">
        <f t="shared" si="36"/>
        <v>0</v>
      </c>
      <c r="J76" s="59">
        <f t="shared" si="36"/>
        <v>0</v>
      </c>
      <c r="K76" s="59">
        <f t="shared" si="36"/>
        <v>0</v>
      </c>
      <c r="L76" s="59">
        <f t="shared" si="36"/>
        <v>0</v>
      </c>
      <c r="M76" s="59">
        <f t="shared" si="36"/>
        <v>0</v>
      </c>
    </row>
    <row r="77" spans="1:13" s="24" customFormat="1" ht="22.2" customHeight="1" x14ac:dyDescent="0.3">
      <c r="A77" s="17"/>
      <c r="B77" s="15" t="s">
        <v>120</v>
      </c>
      <c r="C77" s="32">
        <f t="shared" si="33"/>
        <v>0</v>
      </c>
      <c r="D77" s="60">
        <f>D72-D76</f>
        <v>0</v>
      </c>
      <c r="E77" s="60">
        <f t="shared" ref="E77:M77" si="37">E72-E76</f>
        <v>0</v>
      </c>
      <c r="F77" s="60">
        <f t="shared" si="37"/>
        <v>0</v>
      </c>
      <c r="G77" s="60">
        <f t="shared" si="37"/>
        <v>0</v>
      </c>
      <c r="H77" s="60">
        <f t="shared" si="37"/>
        <v>0</v>
      </c>
      <c r="I77" s="60">
        <f t="shared" si="37"/>
        <v>0</v>
      </c>
      <c r="J77" s="60">
        <f t="shared" si="37"/>
        <v>0</v>
      </c>
      <c r="K77" s="60">
        <f t="shared" si="37"/>
        <v>0</v>
      </c>
      <c r="L77" s="60">
        <f t="shared" si="37"/>
        <v>0</v>
      </c>
      <c r="M77" s="60">
        <f t="shared" si="37"/>
        <v>0</v>
      </c>
    </row>
    <row r="78" spans="1:13" s="24" customFormat="1" ht="10.199999999999999" customHeight="1" x14ac:dyDescent="0.3">
      <c r="A78" s="7"/>
      <c r="B78" s="38"/>
      <c r="C78" s="36"/>
      <c r="D78" s="36"/>
      <c r="E78" s="36"/>
      <c r="F78" s="36"/>
      <c r="G78" s="36"/>
      <c r="H78" s="36"/>
      <c r="I78" s="36"/>
      <c r="J78" s="36"/>
      <c r="K78" s="36"/>
      <c r="L78" s="36"/>
      <c r="M78" s="36"/>
    </row>
    <row r="79" spans="1:13" s="26" customFormat="1" ht="13.2" x14ac:dyDescent="0.3">
      <c r="A79" s="458" t="s">
        <v>94</v>
      </c>
      <c r="B79" s="458"/>
      <c r="C79" s="458"/>
      <c r="D79" s="458"/>
      <c r="E79" s="458"/>
      <c r="F79" s="458"/>
      <c r="G79" s="458"/>
      <c r="H79" s="458"/>
      <c r="I79" s="458"/>
      <c r="J79" s="458"/>
      <c r="K79" s="458"/>
      <c r="L79" s="458"/>
      <c r="M79" s="458"/>
    </row>
    <row r="80" spans="1:13" x14ac:dyDescent="0.3">
      <c r="A80" s="44" t="s">
        <v>98</v>
      </c>
      <c r="B80" s="44"/>
      <c r="C80" s="47" t="s">
        <v>170</v>
      </c>
      <c r="D80" s="29" t="s">
        <v>151</v>
      </c>
      <c r="E80" s="29" t="s">
        <v>152</v>
      </c>
      <c r="F80" s="29" t="s">
        <v>153</v>
      </c>
      <c r="G80" s="29" t="s">
        <v>154</v>
      </c>
      <c r="H80" s="40"/>
      <c r="I80" s="40"/>
      <c r="J80" s="40"/>
      <c r="K80" s="40"/>
      <c r="L80" s="40"/>
      <c r="M80" s="40"/>
    </row>
    <row r="81" spans="1:13" ht="24" x14ac:dyDescent="0.3">
      <c r="A81" s="8">
        <v>17</v>
      </c>
      <c r="B81" s="5" t="s">
        <v>89</v>
      </c>
      <c r="C81" s="32">
        <f>SUM(D81:G81)</f>
        <v>0</v>
      </c>
      <c r="D81" s="331"/>
      <c r="E81" s="331"/>
      <c r="F81" s="331"/>
      <c r="G81" s="331"/>
    </row>
    <row r="82" spans="1:13" x14ac:dyDescent="0.3">
      <c r="A82" s="8">
        <v>18</v>
      </c>
      <c r="B82" s="5" t="s">
        <v>127</v>
      </c>
      <c r="C82" s="32">
        <f>SUM(D82:G82)</f>
        <v>0</v>
      </c>
      <c r="D82" s="331"/>
      <c r="E82" s="331"/>
      <c r="F82" s="331"/>
      <c r="G82" s="331"/>
    </row>
    <row r="83" spans="1:13" x14ac:dyDescent="0.3">
      <c r="A83" s="8">
        <v>19</v>
      </c>
      <c r="B83" s="5" t="s">
        <v>171</v>
      </c>
      <c r="C83" s="32">
        <f>SUM(D83:G83)</f>
        <v>0</v>
      </c>
      <c r="D83" s="331"/>
      <c r="E83" s="331"/>
      <c r="F83" s="331"/>
      <c r="G83" s="331"/>
    </row>
    <row r="84" spans="1:13" s="26" customFormat="1" ht="24" x14ac:dyDescent="0.3">
      <c r="A84" s="41"/>
      <c r="B84" s="42" t="s">
        <v>133</v>
      </c>
      <c r="C84" s="43">
        <f>SUM(D84:G84)</f>
        <v>0</v>
      </c>
      <c r="D84" s="332">
        <f>SUM(D81:D83)</f>
        <v>0</v>
      </c>
      <c r="E84" s="332">
        <f>SUM(E81:E83)</f>
        <v>0</v>
      </c>
      <c r="F84" s="332">
        <f>SUM(F81:F83)</f>
        <v>0</v>
      </c>
      <c r="G84" s="332">
        <f>SUM(G81:G83)</f>
        <v>0</v>
      </c>
      <c r="H84" s="36"/>
      <c r="I84" s="36"/>
      <c r="J84" s="36"/>
      <c r="K84" s="36"/>
      <c r="L84" s="36"/>
      <c r="M84" s="36"/>
    </row>
    <row r="85" spans="1:13" x14ac:dyDescent="0.3">
      <c r="A85" s="44" t="s">
        <v>99</v>
      </c>
      <c r="B85" s="44"/>
      <c r="C85" s="47" t="s">
        <v>170</v>
      </c>
      <c r="D85" s="29" t="s">
        <v>151</v>
      </c>
      <c r="E85" s="29" t="s">
        <v>152</v>
      </c>
      <c r="F85" s="29" t="s">
        <v>153</v>
      </c>
      <c r="G85" s="29" t="s">
        <v>154</v>
      </c>
      <c r="H85" s="29" t="s">
        <v>155</v>
      </c>
      <c r="I85" s="29" t="s">
        <v>156</v>
      </c>
      <c r="J85" s="29" t="s">
        <v>157</v>
      </c>
      <c r="K85" s="29" t="s">
        <v>158</v>
      </c>
      <c r="L85" s="29" t="s">
        <v>159</v>
      </c>
      <c r="M85" s="29" t="s">
        <v>160</v>
      </c>
    </row>
    <row r="86" spans="1:13" x14ac:dyDescent="0.3">
      <c r="A86" s="8">
        <v>20</v>
      </c>
      <c r="B86" s="5" t="s">
        <v>128</v>
      </c>
      <c r="C86" s="32">
        <f>SUM(D86:M86)</f>
        <v>0</v>
      </c>
      <c r="D86" s="331"/>
      <c r="E86" s="331"/>
      <c r="F86" s="331"/>
      <c r="G86" s="331"/>
      <c r="H86" s="331"/>
      <c r="I86" s="331"/>
      <c r="J86" s="331"/>
      <c r="K86" s="331"/>
      <c r="L86" s="331"/>
      <c r="M86" s="331"/>
    </row>
    <row r="87" spans="1:13" x14ac:dyDescent="0.3">
      <c r="A87" s="8">
        <v>21</v>
      </c>
      <c r="B87" s="10" t="s">
        <v>187</v>
      </c>
      <c r="C87" s="32">
        <f>SUM(D87:M87)</f>
        <v>0</v>
      </c>
      <c r="D87" s="331"/>
      <c r="E87" s="331"/>
      <c r="F87" s="331"/>
      <c r="G87" s="331"/>
      <c r="H87" s="331"/>
      <c r="I87" s="331"/>
      <c r="J87" s="331"/>
      <c r="K87" s="331"/>
      <c r="L87" s="331"/>
      <c r="M87" s="331"/>
    </row>
    <row r="88" spans="1:13" s="26" customFormat="1" ht="24" x14ac:dyDescent="0.3">
      <c r="A88" s="9"/>
      <c r="B88" s="12" t="s">
        <v>134</v>
      </c>
      <c r="C88" s="32">
        <f>SUM(D88:M88)</f>
        <v>0</v>
      </c>
      <c r="D88" s="60">
        <f t="shared" ref="D88:M88" si="38">D86</f>
        <v>0</v>
      </c>
      <c r="E88" s="60">
        <f>E86</f>
        <v>0</v>
      </c>
      <c r="F88" s="60">
        <f t="shared" si="38"/>
        <v>0</v>
      </c>
      <c r="G88" s="60">
        <f t="shared" si="38"/>
        <v>0</v>
      </c>
      <c r="H88" s="60">
        <f t="shared" si="38"/>
        <v>0</v>
      </c>
      <c r="I88" s="60">
        <f t="shared" si="38"/>
        <v>0</v>
      </c>
      <c r="J88" s="60">
        <f t="shared" si="38"/>
        <v>0</v>
      </c>
      <c r="K88" s="60">
        <f t="shared" si="38"/>
        <v>0</v>
      </c>
      <c r="L88" s="60">
        <f t="shared" si="38"/>
        <v>0</v>
      </c>
      <c r="M88" s="60">
        <f t="shared" si="38"/>
        <v>0</v>
      </c>
    </row>
    <row r="89" spans="1:13" s="24" customFormat="1" ht="14.4" x14ac:dyDescent="0.3">
      <c r="A89" s="17"/>
      <c r="B89" s="15" t="s">
        <v>96</v>
      </c>
      <c r="C89" s="32">
        <f>SUM(D89:M89)</f>
        <v>0</v>
      </c>
      <c r="D89" s="60">
        <f t="shared" ref="D89:M89" si="39">D84-D88</f>
        <v>0</v>
      </c>
      <c r="E89" s="60">
        <f>E84-E88</f>
        <v>0</v>
      </c>
      <c r="F89" s="60">
        <f t="shared" si="39"/>
        <v>0</v>
      </c>
      <c r="G89" s="60">
        <f t="shared" si="39"/>
        <v>0</v>
      </c>
      <c r="H89" s="60">
        <f t="shared" si="39"/>
        <v>0</v>
      </c>
      <c r="I89" s="60">
        <f t="shared" si="39"/>
        <v>0</v>
      </c>
      <c r="J89" s="60">
        <f t="shared" si="39"/>
        <v>0</v>
      </c>
      <c r="K89" s="60">
        <f t="shared" si="39"/>
        <v>0</v>
      </c>
      <c r="L89" s="60">
        <f t="shared" si="39"/>
        <v>0</v>
      </c>
      <c r="M89" s="60">
        <f t="shared" si="39"/>
        <v>0</v>
      </c>
    </row>
    <row r="90" spans="1:13" s="24" customFormat="1" ht="14.4" x14ac:dyDescent="0.3">
      <c r="A90" s="7"/>
      <c r="B90" s="38"/>
      <c r="C90" s="36"/>
      <c r="D90" s="36"/>
      <c r="E90" s="36"/>
      <c r="F90" s="36"/>
      <c r="G90" s="36"/>
      <c r="H90" s="36"/>
      <c r="I90" s="36"/>
      <c r="J90" s="36"/>
      <c r="K90" s="36"/>
      <c r="L90" s="36"/>
      <c r="M90" s="36"/>
    </row>
    <row r="91" spans="1:13" s="26" customFormat="1" ht="27" customHeight="1" x14ac:dyDescent="0.3">
      <c r="A91" s="478" t="s">
        <v>236</v>
      </c>
      <c r="B91" s="479"/>
      <c r="C91" s="47" t="s">
        <v>170</v>
      </c>
      <c r="D91" s="29" t="s">
        <v>151</v>
      </c>
      <c r="E91" s="29" t="s">
        <v>152</v>
      </c>
      <c r="F91" s="29" t="s">
        <v>153</v>
      </c>
      <c r="G91" s="29" t="s">
        <v>154</v>
      </c>
      <c r="H91" s="29" t="s">
        <v>155</v>
      </c>
      <c r="I91" s="29" t="s">
        <v>156</v>
      </c>
      <c r="J91" s="29" t="s">
        <v>157</v>
      </c>
      <c r="K91" s="29" t="s">
        <v>158</v>
      </c>
      <c r="L91" s="29" t="s">
        <v>159</v>
      </c>
      <c r="M91" s="29" t="s">
        <v>160</v>
      </c>
    </row>
    <row r="92" spans="1:13" x14ac:dyDescent="0.3">
      <c r="A92" s="8">
        <v>22</v>
      </c>
      <c r="B92" s="5" t="s">
        <v>103</v>
      </c>
      <c r="C92" s="32">
        <f>SUM(D92:G92)</f>
        <v>0</v>
      </c>
      <c r="D92" s="333"/>
      <c r="E92" s="333"/>
      <c r="F92" s="333"/>
      <c r="G92" s="333"/>
      <c r="H92" s="63">
        <v>0</v>
      </c>
      <c r="I92" s="63">
        <v>0</v>
      </c>
      <c r="J92" s="63">
        <v>0</v>
      </c>
      <c r="K92" s="63">
        <v>0</v>
      </c>
      <c r="L92" s="63">
        <v>0</v>
      </c>
      <c r="M92" s="63">
        <v>0</v>
      </c>
    </row>
    <row r="93" spans="1:13" x14ac:dyDescent="0.3">
      <c r="A93" s="8">
        <v>23</v>
      </c>
      <c r="B93" s="5" t="s">
        <v>104</v>
      </c>
      <c r="C93" s="32">
        <f>SUM(D93:G93)</f>
        <v>0</v>
      </c>
      <c r="D93" s="333"/>
      <c r="E93" s="333"/>
      <c r="F93" s="333"/>
      <c r="G93" s="333"/>
      <c r="H93" s="63">
        <v>0</v>
      </c>
      <c r="I93" s="63">
        <v>0</v>
      </c>
      <c r="J93" s="63">
        <v>0</v>
      </c>
      <c r="K93" s="63">
        <v>0</v>
      </c>
      <c r="L93" s="63">
        <v>0</v>
      </c>
      <c r="M93" s="63">
        <v>0</v>
      </c>
    </row>
    <row r="94" spans="1:13" s="123" customFormat="1" ht="24" x14ac:dyDescent="0.3">
      <c r="A94" s="8">
        <v>24</v>
      </c>
      <c r="B94" s="48" t="s">
        <v>321</v>
      </c>
      <c r="C94" s="32">
        <f>SUM(D94:M94)</f>
        <v>0</v>
      </c>
      <c r="D94" s="333"/>
      <c r="E94" s="333"/>
      <c r="F94" s="333"/>
      <c r="G94" s="333"/>
      <c r="H94" s="333"/>
      <c r="I94" s="333"/>
      <c r="J94" s="333"/>
      <c r="K94" s="333"/>
      <c r="L94" s="333"/>
      <c r="M94" s="333"/>
    </row>
    <row r="95" spans="1:13" s="123" customFormat="1" ht="24" x14ac:dyDescent="0.3">
      <c r="A95" s="8">
        <v>25</v>
      </c>
      <c r="B95" s="48" t="s">
        <v>320</v>
      </c>
      <c r="C95" s="32">
        <f>SUM(D95:G95)</f>
        <v>0</v>
      </c>
      <c r="D95" s="333"/>
      <c r="E95" s="333"/>
      <c r="F95" s="333"/>
      <c r="G95" s="333"/>
      <c r="H95" s="63">
        <v>0</v>
      </c>
      <c r="I95" s="63">
        <v>0</v>
      </c>
      <c r="J95" s="63">
        <v>0</v>
      </c>
      <c r="K95" s="63">
        <v>0</v>
      </c>
      <c r="L95" s="63">
        <v>0</v>
      </c>
      <c r="M95" s="63">
        <v>0</v>
      </c>
    </row>
    <row r="96" spans="1:13" s="123" customFormat="1" x14ac:dyDescent="0.3">
      <c r="A96" s="8">
        <v>26</v>
      </c>
      <c r="B96" s="48" t="s">
        <v>506</v>
      </c>
      <c r="C96" s="32"/>
      <c r="D96" s="333"/>
      <c r="E96" s="333"/>
      <c r="F96" s="333"/>
      <c r="G96" s="333"/>
      <c r="H96" s="63"/>
      <c r="I96" s="63"/>
      <c r="J96" s="63"/>
      <c r="K96" s="63"/>
      <c r="L96" s="63"/>
      <c r="M96" s="63"/>
    </row>
    <row r="97" spans="1:13" s="26" customFormat="1" ht="13.2" x14ac:dyDescent="0.3">
      <c r="A97" s="9"/>
      <c r="B97" s="12" t="s">
        <v>191</v>
      </c>
      <c r="C97" s="32">
        <f>SUM(D97:M97)</f>
        <v>0</v>
      </c>
      <c r="D97" s="60">
        <f>SUM(D92:D95)</f>
        <v>0</v>
      </c>
      <c r="E97" s="60">
        <f t="shared" ref="E97:M97" si="40">SUM(E92:E95)</f>
        <v>0</v>
      </c>
      <c r="F97" s="60">
        <f>SUM(F92:F96)</f>
        <v>0</v>
      </c>
      <c r="G97" s="60">
        <f>SUM(G92:G96)</f>
        <v>0</v>
      </c>
      <c r="H97" s="60">
        <f t="shared" si="40"/>
        <v>0</v>
      </c>
      <c r="I97" s="60">
        <f t="shared" si="40"/>
        <v>0</v>
      </c>
      <c r="J97" s="60">
        <f t="shared" si="40"/>
        <v>0</v>
      </c>
      <c r="K97" s="60">
        <f t="shared" si="40"/>
        <v>0</v>
      </c>
      <c r="L97" s="60">
        <f t="shared" si="40"/>
        <v>0</v>
      </c>
      <c r="M97" s="60">
        <f t="shared" si="40"/>
        <v>0</v>
      </c>
    </row>
    <row r="98" spans="1:13" s="24" customFormat="1" ht="14.4" x14ac:dyDescent="0.3">
      <c r="A98" s="17"/>
      <c r="B98" s="15" t="s">
        <v>190</v>
      </c>
      <c r="C98" s="32">
        <f>SUM(D98:M98)</f>
        <v>0</v>
      </c>
      <c r="D98" s="60">
        <f>-D97</f>
        <v>0</v>
      </c>
      <c r="E98" s="60">
        <f t="shared" ref="E98:M98" si="41">-E97</f>
        <v>0</v>
      </c>
      <c r="F98" s="60">
        <f t="shared" si="41"/>
        <v>0</v>
      </c>
      <c r="G98" s="60">
        <f t="shared" si="41"/>
        <v>0</v>
      </c>
      <c r="H98" s="60">
        <f t="shared" si="41"/>
        <v>0</v>
      </c>
      <c r="I98" s="60">
        <f t="shared" si="41"/>
        <v>0</v>
      </c>
      <c r="J98" s="60">
        <f t="shared" si="41"/>
        <v>0</v>
      </c>
      <c r="K98" s="60">
        <f t="shared" si="41"/>
        <v>0</v>
      </c>
      <c r="L98" s="60">
        <f t="shared" si="41"/>
        <v>0</v>
      </c>
      <c r="M98" s="60">
        <f t="shared" si="41"/>
        <v>0</v>
      </c>
    </row>
    <row r="99" spans="1:13" s="24" customFormat="1" ht="14.4" x14ac:dyDescent="0.3">
      <c r="A99" s="466" t="s">
        <v>188</v>
      </c>
      <c r="B99" s="466"/>
      <c r="C99" s="32">
        <f>SUM(D99:M99)</f>
        <v>0</v>
      </c>
      <c r="D99" s="60">
        <f>D89+D98</f>
        <v>0</v>
      </c>
      <c r="E99" s="60">
        <f t="shared" ref="E99:M99" si="42">E89+E98</f>
        <v>0</v>
      </c>
      <c r="F99" s="60">
        <f t="shared" si="42"/>
        <v>0</v>
      </c>
      <c r="G99" s="60">
        <f t="shared" si="42"/>
        <v>0</v>
      </c>
      <c r="H99" s="60">
        <f t="shared" si="42"/>
        <v>0</v>
      </c>
      <c r="I99" s="60">
        <f t="shared" si="42"/>
        <v>0</v>
      </c>
      <c r="J99" s="60">
        <f t="shared" si="42"/>
        <v>0</v>
      </c>
      <c r="K99" s="60">
        <f t="shared" si="42"/>
        <v>0</v>
      </c>
      <c r="L99" s="60">
        <f t="shared" si="42"/>
        <v>0</v>
      </c>
      <c r="M99" s="60">
        <f t="shared" si="42"/>
        <v>0</v>
      </c>
    </row>
    <row r="100" spans="1:13" s="24" customFormat="1" ht="14.4" x14ac:dyDescent="0.3">
      <c r="A100" s="38"/>
      <c r="B100" s="38"/>
      <c r="C100" s="36"/>
      <c r="D100" s="36"/>
      <c r="E100" s="36"/>
      <c r="F100" s="36"/>
      <c r="G100" s="36"/>
      <c r="H100" s="36"/>
      <c r="I100" s="36"/>
      <c r="J100" s="36"/>
      <c r="K100" s="36"/>
      <c r="L100" s="36"/>
      <c r="M100" s="36"/>
    </row>
    <row r="101" spans="1:13" s="24" customFormat="1" ht="14.4" x14ac:dyDescent="0.3">
      <c r="A101" s="453" t="s">
        <v>189</v>
      </c>
      <c r="B101" s="453"/>
      <c r="C101" s="47" t="s">
        <v>170</v>
      </c>
      <c r="D101" s="29" t="s">
        <v>151</v>
      </c>
      <c r="E101" s="29" t="s">
        <v>152</v>
      </c>
      <c r="F101" s="29" t="s">
        <v>153</v>
      </c>
      <c r="G101" s="29" t="s">
        <v>154</v>
      </c>
      <c r="H101" s="29" t="s">
        <v>155</v>
      </c>
      <c r="I101" s="29" t="s">
        <v>156</v>
      </c>
      <c r="J101" s="29" t="s">
        <v>157</v>
      </c>
      <c r="K101" s="29" t="s">
        <v>158</v>
      </c>
      <c r="L101" s="29" t="s">
        <v>159</v>
      </c>
      <c r="M101" s="29" t="s">
        <v>160</v>
      </c>
    </row>
    <row r="102" spans="1:13" s="24" customFormat="1" ht="14.4" x14ac:dyDescent="0.3">
      <c r="A102" s="453"/>
      <c r="B102" s="453"/>
      <c r="C102" s="32">
        <f>SUM(D102:M102)</f>
        <v>0</v>
      </c>
      <c r="D102" s="60">
        <f>D77+D99</f>
        <v>0</v>
      </c>
      <c r="E102" s="60">
        <f t="shared" ref="E102:M102" si="43">E77+E99</f>
        <v>0</v>
      </c>
      <c r="F102" s="60">
        <f t="shared" si="43"/>
        <v>0</v>
      </c>
      <c r="G102" s="60">
        <f t="shared" si="43"/>
        <v>0</v>
      </c>
      <c r="H102" s="60">
        <f t="shared" si="43"/>
        <v>0</v>
      </c>
      <c r="I102" s="60">
        <f t="shared" si="43"/>
        <v>0</v>
      </c>
      <c r="J102" s="60">
        <f t="shared" si="43"/>
        <v>0</v>
      </c>
      <c r="K102" s="60">
        <f t="shared" si="43"/>
        <v>0</v>
      </c>
      <c r="L102" s="60">
        <f t="shared" si="43"/>
        <v>0</v>
      </c>
      <c r="M102" s="60">
        <f t="shared" si="43"/>
        <v>0</v>
      </c>
    </row>
    <row r="103" spans="1:13" x14ac:dyDescent="0.3">
      <c r="A103" s="472" t="s">
        <v>106</v>
      </c>
      <c r="B103" s="472"/>
      <c r="C103" s="32"/>
      <c r="D103" s="59">
        <v>0</v>
      </c>
      <c r="E103" s="59">
        <f>D104</f>
        <v>0</v>
      </c>
      <c r="F103" s="59">
        <f>E104</f>
        <v>0</v>
      </c>
      <c r="G103" s="59">
        <f>F104</f>
        <v>0</v>
      </c>
      <c r="H103" s="59">
        <f t="shared" ref="H103:M103" si="44">G104</f>
        <v>0</v>
      </c>
      <c r="I103" s="59">
        <f t="shared" si="44"/>
        <v>0</v>
      </c>
      <c r="J103" s="59">
        <f t="shared" si="44"/>
        <v>0</v>
      </c>
      <c r="K103" s="59">
        <f t="shared" si="44"/>
        <v>0</v>
      </c>
      <c r="L103" s="59">
        <f t="shared" si="44"/>
        <v>0</v>
      </c>
      <c r="M103" s="59">
        <f t="shared" si="44"/>
        <v>0</v>
      </c>
    </row>
    <row r="104" spans="1:13" ht="21.75" customHeight="1" x14ac:dyDescent="0.3">
      <c r="A104" s="472" t="s">
        <v>93</v>
      </c>
      <c r="B104" s="472"/>
      <c r="C104" s="32"/>
      <c r="D104" s="59">
        <f>D103+D102</f>
        <v>0</v>
      </c>
      <c r="E104" s="59">
        <f t="shared" ref="E104:G104" si="45">E103+E102</f>
        <v>0</v>
      </c>
      <c r="F104" s="59">
        <f>F103+F102</f>
        <v>0</v>
      </c>
      <c r="G104" s="59">
        <f t="shared" si="45"/>
        <v>0</v>
      </c>
      <c r="H104" s="59">
        <f t="shared" ref="H104:M104" si="46">H103+H102</f>
        <v>0</v>
      </c>
      <c r="I104" s="59">
        <f t="shared" si="46"/>
        <v>0</v>
      </c>
      <c r="J104" s="59">
        <f t="shared" si="46"/>
        <v>0</v>
      </c>
      <c r="K104" s="59">
        <f t="shared" si="46"/>
        <v>0</v>
      </c>
      <c r="L104" s="59">
        <f t="shared" si="46"/>
        <v>0</v>
      </c>
      <c r="M104" s="59">
        <f t="shared" si="46"/>
        <v>0</v>
      </c>
    </row>
    <row r="105" spans="1:13" ht="21.75" customHeight="1" x14ac:dyDescent="0.3">
      <c r="A105" s="49"/>
      <c r="B105" s="49"/>
    </row>
    <row r="106" spans="1:13" s="23" customFormat="1" ht="14.4" customHeight="1" x14ac:dyDescent="0.3">
      <c r="A106" s="473" t="s">
        <v>186</v>
      </c>
      <c r="B106" s="473"/>
      <c r="C106" s="473"/>
      <c r="D106" s="473"/>
      <c r="E106" s="473"/>
      <c r="F106" s="473"/>
      <c r="G106" s="473"/>
      <c r="H106" s="473"/>
      <c r="I106" s="473"/>
      <c r="J106" s="473"/>
      <c r="K106" s="473"/>
      <c r="L106" s="473"/>
      <c r="M106" s="473"/>
    </row>
    <row r="107" spans="1:13" s="23" customFormat="1" ht="14.4" customHeight="1" x14ac:dyDescent="0.3">
      <c r="A107" s="462" t="s">
        <v>172</v>
      </c>
      <c r="B107" s="461"/>
      <c r="C107" s="465" t="s">
        <v>170</v>
      </c>
      <c r="D107" s="474" t="s">
        <v>84</v>
      </c>
      <c r="E107" s="475"/>
      <c r="F107" s="475"/>
      <c r="G107" s="475"/>
      <c r="H107" s="475"/>
      <c r="I107" s="475"/>
      <c r="J107" s="475"/>
      <c r="K107" s="475"/>
      <c r="L107" s="475"/>
      <c r="M107" s="475"/>
    </row>
    <row r="108" spans="1:13" s="23" customFormat="1" ht="14.4" x14ac:dyDescent="0.3">
      <c r="A108" s="462"/>
      <c r="B108" s="461"/>
      <c r="C108" s="465"/>
      <c r="D108" s="29" t="s">
        <v>151</v>
      </c>
      <c r="E108" s="29" t="s">
        <v>152</v>
      </c>
      <c r="F108" s="29" t="s">
        <v>153</v>
      </c>
      <c r="G108" s="29" t="s">
        <v>154</v>
      </c>
      <c r="H108" s="29" t="s">
        <v>155</v>
      </c>
      <c r="I108" s="29" t="s">
        <v>156</v>
      </c>
      <c r="J108" s="29" t="s">
        <v>157</v>
      </c>
      <c r="K108" s="29" t="s">
        <v>158</v>
      </c>
      <c r="L108" s="29" t="s">
        <v>159</v>
      </c>
      <c r="M108" s="29" t="s">
        <v>160</v>
      </c>
    </row>
    <row r="109" spans="1:13" s="23" customFormat="1" ht="14.4" x14ac:dyDescent="0.3">
      <c r="A109" s="467" t="s">
        <v>97</v>
      </c>
      <c r="B109" s="468"/>
      <c r="C109" s="468"/>
      <c r="D109" s="468"/>
      <c r="E109" s="468"/>
      <c r="F109" s="468"/>
      <c r="G109" s="468"/>
      <c r="H109" s="468"/>
      <c r="I109" s="468"/>
      <c r="J109" s="468"/>
      <c r="K109" s="468"/>
      <c r="L109" s="468"/>
      <c r="M109" s="468"/>
    </row>
    <row r="110" spans="1:13" s="23" customFormat="1" ht="14.4" x14ac:dyDescent="0.3">
      <c r="A110" s="469" t="s">
        <v>121</v>
      </c>
      <c r="B110" s="458"/>
      <c r="C110" s="458"/>
      <c r="D110" s="458"/>
      <c r="E110" s="458"/>
      <c r="F110" s="458"/>
      <c r="G110" s="458"/>
      <c r="H110" s="458"/>
      <c r="I110" s="458"/>
      <c r="J110" s="458"/>
      <c r="K110" s="458"/>
      <c r="L110" s="458"/>
      <c r="M110" s="458"/>
    </row>
    <row r="111" spans="1:13" s="23" customFormat="1" ht="14.4" customHeight="1" x14ac:dyDescent="0.3">
      <c r="A111" s="470" t="s">
        <v>192</v>
      </c>
      <c r="B111" s="471"/>
      <c r="C111" s="471"/>
      <c r="D111" s="471"/>
      <c r="E111" s="471"/>
      <c r="F111" s="471"/>
      <c r="G111" s="471"/>
      <c r="H111" s="471"/>
      <c r="I111" s="471"/>
      <c r="J111" s="471"/>
      <c r="K111" s="471"/>
      <c r="L111" s="471"/>
      <c r="M111" s="471"/>
    </row>
    <row r="112" spans="1:13" s="23" customFormat="1" ht="14.4" x14ac:dyDescent="0.3">
      <c r="A112" s="1">
        <v>1</v>
      </c>
      <c r="B112" s="10" t="s">
        <v>76</v>
      </c>
      <c r="C112" s="32">
        <f>SUM(D112:M112)</f>
        <v>0</v>
      </c>
      <c r="D112" s="59">
        <f t="shared" ref="D112:M112" si="47">D52-D12</f>
        <v>0</v>
      </c>
      <c r="E112" s="59">
        <f t="shared" si="47"/>
        <v>0</v>
      </c>
      <c r="F112" s="59">
        <f t="shared" si="47"/>
        <v>0</v>
      </c>
      <c r="G112" s="59">
        <f t="shared" si="47"/>
        <v>0</v>
      </c>
      <c r="H112" s="59">
        <f t="shared" si="47"/>
        <v>0</v>
      </c>
      <c r="I112" s="59">
        <f t="shared" si="47"/>
        <v>0</v>
      </c>
      <c r="J112" s="59">
        <f t="shared" si="47"/>
        <v>0</v>
      </c>
      <c r="K112" s="59">
        <f t="shared" si="47"/>
        <v>0</v>
      </c>
      <c r="L112" s="59">
        <f t="shared" si="47"/>
        <v>0</v>
      </c>
      <c r="M112" s="59">
        <f t="shared" si="47"/>
        <v>0</v>
      </c>
    </row>
    <row r="113" spans="1:13" s="23" customFormat="1" ht="14.4" x14ac:dyDescent="0.3">
      <c r="A113" s="1">
        <v>2</v>
      </c>
      <c r="B113" s="10" t="s">
        <v>77</v>
      </c>
      <c r="C113" s="32">
        <f>SUM(D113:M113)</f>
        <v>0</v>
      </c>
      <c r="D113" s="59">
        <f t="shared" ref="D113:M113" si="48">D53-D13</f>
        <v>0</v>
      </c>
      <c r="E113" s="59">
        <f t="shared" si="48"/>
        <v>0</v>
      </c>
      <c r="F113" s="59">
        <f t="shared" si="48"/>
        <v>0</v>
      </c>
      <c r="G113" s="59">
        <f t="shared" si="48"/>
        <v>0</v>
      </c>
      <c r="H113" s="59">
        <f t="shared" si="48"/>
        <v>0</v>
      </c>
      <c r="I113" s="59">
        <f t="shared" si="48"/>
        <v>0</v>
      </c>
      <c r="J113" s="59">
        <f t="shared" si="48"/>
        <v>0</v>
      </c>
      <c r="K113" s="59">
        <f t="shared" si="48"/>
        <v>0</v>
      </c>
      <c r="L113" s="59">
        <f t="shared" si="48"/>
        <v>0</v>
      </c>
      <c r="M113" s="59">
        <f t="shared" si="48"/>
        <v>0</v>
      </c>
    </row>
    <row r="114" spans="1:13" s="23" customFormat="1" ht="14.4" x14ac:dyDescent="0.3">
      <c r="A114" s="1">
        <v>3</v>
      </c>
      <c r="B114" s="10" t="s">
        <v>78</v>
      </c>
      <c r="C114" s="32">
        <f>SUM(D114:M114)</f>
        <v>0</v>
      </c>
      <c r="D114" s="59">
        <f t="shared" ref="D114:M114" si="49">D54-D14</f>
        <v>0</v>
      </c>
      <c r="E114" s="59">
        <f t="shared" si="49"/>
        <v>0</v>
      </c>
      <c r="F114" s="59">
        <f t="shared" si="49"/>
        <v>0</v>
      </c>
      <c r="G114" s="59">
        <f t="shared" si="49"/>
        <v>0</v>
      </c>
      <c r="H114" s="59">
        <f t="shared" si="49"/>
        <v>0</v>
      </c>
      <c r="I114" s="59">
        <f t="shared" si="49"/>
        <v>0</v>
      </c>
      <c r="J114" s="59">
        <f t="shared" si="49"/>
        <v>0</v>
      </c>
      <c r="K114" s="59">
        <f t="shared" si="49"/>
        <v>0</v>
      </c>
      <c r="L114" s="59">
        <f t="shared" si="49"/>
        <v>0</v>
      </c>
      <c r="M114" s="59">
        <f t="shared" si="49"/>
        <v>0</v>
      </c>
    </row>
    <row r="115" spans="1:13" s="24" customFormat="1" ht="23.25" customHeight="1" x14ac:dyDescent="0.3">
      <c r="A115" s="478" t="s">
        <v>122</v>
      </c>
      <c r="B115" s="479"/>
      <c r="C115" s="32">
        <f>SUM(D115:M115)</f>
        <v>0</v>
      </c>
      <c r="D115" s="60">
        <f t="shared" ref="D115:M115" si="50">D55-D15</f>
        <v>0</v>
      </c>
      <c r="E115" s="60">
        <f t="shared" si="50"/>
        <v>0</v>
      </c>
      <c r="F115" s="60">
        <f t="shared" si="50"/>
        <v>0</v>
      </c>
      <c r="G115" s="60">
        <f t="shared" si="50"/>
        <v>0</v>
      </c>
      <c r="H115" s="60">
        <f t="shared" si="50"/>
        <v>0</v>
      </c>
      <c r="I115" s="60">
        <f t="shared" si="50"/>
        <v>0</v>
      </c>
      <c r="J115" s="60">
        <f t="shared" si="50"/>
        <v>0</v>
      </c>
      <c r="K115" s="60">
        <f t="shared" si="50"/>
        <v>0</v>
      </c>
      <c r="L115" s="60">
        <f t="shared" si="50"/>
        <v>0</v>
      </c>
      <c r="M115" s="60">
        <f t="shared" si="50"/>
        <v>0</v>
      </c>
    </row>
    <row r="116" spans="1:13" s="24" customFormat="1" ht="14.4" x14ac:dyDescent="0.3">
      <c r="A116" s="476" t="s">
        <v>100</v>
      </c>
      <c r="B116" s="477"/>
      <c r="C116" s="477"/>
      <c r="D116" s="477"/>
      <c r="E116" s="477"/>
      <c r="F116" s="477"/>
      <c r="G116" s="477"/>
      <c r="H116" s="477"/>
      <c r="I116" s="477"/>
      <c r="J116" s="477"/>
      <c r="K116" s="477"/>
      <c r="L116" s="477"/>
      <c r="M116" s="477"/>
    </row>
    <row r="117" spans="1:13" s="24" customFormat="1" ht="14.4" customHeight="1" x14ac:dyDescent="0.3">
      <c r="A117" s="470" t="s">
        <v>193</v>
      </c>
      <c r="B117" s="471"/>
      <c r="C117" s="471"/>
      <c r="D117" s="471"/>
      <c r="E117" s="471"/>
      <c r="F117" s="471"/>
      <c r="G117" s="471"/>
      <c r="H117" s="471"/>
      <c r="I117" s="471"/>
      <c r="J117" s="471"/>
      <c r="K117" s="471"/>
      <c r="L117" s="471"/>
      <c r="M117" s="471"/>
    </row>
    <row r="118" spans="1:13" s="23" customFormat="1" ht="24" x14ac:dyDescent="0.3">
      <c r="A118" s="1">
        <v>4</v>
      </c>
      <c r="B118" s="3" t="s">
        <v>80</v>
      </c>
      <c r="C118" s="32">
        <f t="shared" ref="C118:C137" si="51">SUM(D118:M118)</f>
        <v>0</v>
      </c>
      <c r="D118" s="59">
        <f t="shared" ref="D118:M118" si="52">D58-D18</f>
        <v>0</v>
      </c>
      <c r="E118" s="59">
        <f t="shared" si="52"/>
        <v>0</v>
      </c>
      <c r="F118" s="59">
        <f t="shared" si="52"/>
        <v>0</v>
      </c>
      <c r="G118" s="59">
        <f t="shared" si="52"/>
        <v>0</v>
      </c>
      <c r="H118" s="59">
        <f t="shared" si="52"/>
        <v>0</v>
      </c>
      <c r="I118" s="59">
        <f t="shared" si="52"/>
        <v>0</v>
      </c>
      <c r="J118" s="59">
        <f t="shared" si="52"/>
        <v>0</v>
      </c>
      <c r="K118" s="59">
        <f t="shared" si="52"/>
        <v>0</v>
      </c>
      <c r="L118" s="59">
        <f t="shared" si="52"/>
        <v>0</v>
      </c>
      <c r="M118" s="59">
        <f t="shared" si="52"/>
        <v>0</v>
      </c>
    </row>
    <row r="119" spans="1:13" s="23" customFormat="1" ht="14.4" x14ac:dyDescent="0.3">
      <c r="A119" s="1">
        <v>5</v>
      </c>
      <c r="B119" s="3" t="s">
        <v>81</v>
      </c>
      <c r="C119" s="32">
        <f t="shared" si="51"/>
        <v>0</v>
      </c>
      <c r="D119" s="59">
        <f t="shared" ref="D119:M119" si="53">D59-D19</f>
        <v>0</v>
      </c>
      <c r="E119" s="59">
        <f t="shared" si="53"/>
        <v>0</v>
      </c>
      <c r="F119" s="59">
        <f t="shared" si="53"/>
        <v>0</v>
      </c>
      <c r="G119" s="59">
        <f t="shared" si="53"/>
        <v>0</v>
      </c>
      <c r="H119" s="59">
        <f t="shared" si="53"/>
        <v>0</v>
      </c>
      <c r="I119" s="59">
        <f t="shared" si="53"/>
        <v>0</v>
      </c>
      <c r="J119" s="59">
        <f t="shared" si="53"/>
        <v>0</v>
      </c>
      <c r="K119" s="59">
        <f t="shared" si="53"/>
        <v>0</v>
      </c>
      <c r="L119" s="59">
        <f t="shared" si="53"/>
        <v>0</v>
      </c>
      <c r="M119" s="59">
        <f t="shared" si="53"/>
        <v>0</v>
      </c>
    </row>
    <row r="120" spans="1:13" s="23" customFormat="1" ht="24" x14ac:dyDescent="0.3">
      <c r="A120" s="1">
        <v>6</v>
      </c>
      <c r="B120" s="10" t="s">
        <v>107</v>
      </c>
      <c r="C120" s="32">
        <f t="shared" si="51"/>
        <v>0</v>
      </c>
      <c r="D120" s="59">
        <f t="shared" ref="D120:M120" si="54">D60-D20</f>
        <v>0</v>
      </c>
      <c r="E120" s="59">
        <f t="shared" si="54"/>
        <v>0</v>
      </c>
      <c r="F120" s="59">
        <f t="shared" si="54"/>
        <v>0</v>
      </c>
      <c r="G120" s="59">
        <f t="shared" si="54"/>
        <v>0</v>
      </c>
      <c r="H120" s="59">
        <f t="shared" si="54"/>
        <v>0</v>
      </c>
      <c r="I120" s="59">
        <f t="shared" si="54"/>
        <v>0</v>
      </c>
      <c r="J120" s="59">
        <f t="shared" si="54"/>
        <v>0</v>
      </c>
      <c r="K120" s="59">
        <f t="shared" si="54"/>
        <v>0</v>
      </c>
      <c r="L120" s="59">
        <f t="shared" si="54"/>
        <v>0</v>
      </c>
      <c r="M120" s="59">
        <f t="shared" si="54"/>
        <v>0</v>
      </c>
    </row>
    <row r="121" spans="1:13" s="23" customFormat="1" ht="14.4" x14ac:dyDescent="0.3">
      <c r="A121" s="1">
        <v>7</v>
      </c>
      <c r="B121" s="10" t="s">
        <v>108</v>
      </c>
      <c r="C121" s="32">
        <f t="shared" si="51"/>
        <v>0</v>
      </c>
      <c r="D121" s="59">
        <f t="shared" ref="D121:M121" si="55">D61-D21</f>
        <v>0</v>
      </c>
      <c r="E121" s="59">
        <f t="shared" si="55"/>
        <v>0</v>
      </c>
      <c r="F121" s="59">
        <f t="shared" si="55"/>
        <v>0</v>
      </c>
      <c r="G121" s="59">
        <f t="shared" si="55"/>
        <v>0</v>
      </c>
      <c r="H121" s="59">
        <f t="shared" si="55"/>
        <v>0</v>
      </c>
      <c r="I121" s="59">
        <f t="shared" si="55"/>
        <v>0</v>
      </c>
      <c r="J121" s="59">
        <f t="shared" si="55"/>
        <v>0</v>
      </c>
      <c r="K121" s="59">
        <f t="shared" si="55"/>
        <v>0</v>
      </c>
      <c r="L121" s="59">
        <f t="shared" si="55"/>
        <v>0</v>
      </c>
      <c r="M121" s="59">
        <f t="shared" si="55"/>
        <v>0</v>
      </c>
    </row>
    <row r="122" spans="1:13" s="23" customFormat="1" ht="14.4" x14ac:dyDescent="0.3">
      <c r="A122" s="1">
        <v>8</v>
      </c>
      <c r="B122" s="10" t="s">
        <v>109</v>
      </c>
      <c r="C122" s="32">
        <f t="shared" si="51"/>
        <v>0</v>
      </c>
      <c r="D122" s="59">
        <f t="shared" ref="D122:M122" si="56">D62-D22</f>
        <v>0</v>
      </c>
      <c r="E122" s="59">
        <f t="shared" si="56"/>
        <v>0</v>
      </c>
      <c r="F122" s="59">
        <f t="shared" si="56"/>
        <v>0</v>
      </c>
      <c r="G122" s="59">
        <f t="shared" si="56"/>
        <v>0</v>
      </c>
      <c r="H122" s="59">
        <f t="shared" si="56"/>
        <v>0</v>
      </c>
      <c r="I122" s="59">
        <f t="shared" si="56"/>
        <v>0</v>
      </c>
      <c r="J122" s="59">
        <f t="shared" si="56"/>
        <v>0</v>
      </c>
      <c r="K122" s="59">
        <f t="shared" si="56"/>
        <v>0</v>
      </c>
      <c r="L122" s="59">
        <f t="shared" si="56"/>
        <v>0</v>
      </c>
      <c r="M122" s="59">
        <f t="shared" si="56"/>
        <v>0</v>
      </c>
    </row>
    <row r="123" spans="1:13" s="23" customFormat="1" ht="14.4" x14ac:dyDescent="0.3">
      <c r="A123" s="1">
        <v>9</v>
      </c>
      <c r="B123" s="10" t="s">
        <v>110</v>
      </c>
      <c r="C123" s="32">
        <f t="shared" si="51"/>
        <v>0</v>
      </c>
      <c r="D123" s="59">
        <f t="shared" ref="D123:M123" si="57">D63-D23</f>
        <v>0</v>
      </c>
      <c r="E123" s="59">
        <f t="shared" si="57"/>
        <v>0</v>
      </c>
      <c r="F123" s="59">
        <f t="shared" si="57"/>
        <v>0</v>
      </c>
      <c r="G123" s="59">
        <f t="shared" si="57"/>
        <v>0</v>
      </c>
      <c r="H123" s="59">
        <f t="shared" si="57"/>
        <v>0</v>
      </c>
      <c r="I123" s="59">
        <f t="shared" si="57"/>
        <v>0</v>
      </c>
      <c r="J123" s="59">
        <f t="shared" si="57"/>
        <v>0</v>
      </c>
      <c r="K123" s="59">
        <f t="shared" si="57"/>
        <v>0</v>
      </c>
      <c r="L123" s="59">
        <f t="shared" si="57"/>
        <v>0</v>
      </c>
      <c r="M123" s="59">
        <f t="shared" si="57"/>
        <v>0</v>
      </c>
    </row>
    <row r="124" spans="1:13" s="23" customFormat="1" ht="14.4" x14ac:dyDescent="0.3">
      <c r="A124" s="1"/>
      <c r="B124" s="15" t="s">
        <v>79</v>
      </c>
      <c r="C124" s="32">
        <f t="shared" si="51"/>
        <v>0</v>
      </c>
      <c r="D124" s="60">
        <f t="shared" ref="D124:M124" si="58">D64-D24</f>
        <v>0</v>
      </c>
      <c r="E124" s="60">
        <f t="shared" si="58"/>
        <v>0</v>
      </c>
      <c r="F124" s="60">
        <f t="shared" si="58"/>
        <v>0</v>
      </c>
      <c r="G124" s="60">
        <f t="shared" si="58"/>
        <v>0</v>
      </c>
      <c r="H124" s="60">
        <f t="shared" si="58"/>
        <v>0</v>
      </c>
      <c r="I124" s="60">
        <f t="shared" si="58"/>
        <v>0</v>
      </c>
      <c r="J124" s="60">
        <f t="shared" si="58"/>
        <v>0</v>
      </c>
      <c r="K124" s="60">
        <f t="shared" si="58"/>
        <v>0</v>
      </c>
      <c r="L124" s="60">
        <f t="shared" si="58"/>
        <v>0</v>
      </c>
      <c r="M124" s="60">
        <f t="shared" si="58"/>
        <v>0</v>
      </c>
    </row>
    <row r="125" spans="1:13" s="23" customFormat="1" ht="14.4" x14ac:dyDescent="0.3">
      <c r="A125" s="1">
        <v>10</v>
      </c>
      <c r="B125" s="10" t="s">
        <v>111</v>
      </c>
      <c r="C125" s="32">
        <f t="shared" si="51"/>
        <v>0</v>
      </c>
      <c r="D125" s="59">
        <f t="shared" ref="D125:M125" si="59">D65-D25</f>
        <v>0</v>
      </c>
      <c r="E125" s="59">
        <f t="shared" si="59"/>
        <v>0</v>
      </c>
      <c r="F125" s="59">
        <f t="shared" si="59"/>
        <v>0</v>
      </c>
      <c r="G125" s="59">
        <f t="shared" si="59"/>
        <v>0</v>
      </c>
      <c r="H125" s="59">
        <f t="shared" si="59"/>
        <v>0</v>
      </c>
      <c r="I125" s="59">
        <f t="shared" si="59"/>
        <v>0</v>
      </c>
      <c r="J125" s="59">
        <f t="shared" si="59"/>
        <v>0</v>
      </c>
      <c r="K125" s="59">
        <f t="shared" si="59"/>
        <v>0</v>
      </c>
      <c r="L125" s="59">
        <f t="shared" si="59"/>
        <v>0</v>
      </c>
      <c r="M125" s="59">
        <f t="shared" si="59"/>
        <v>0</v>
      </c>
    </row>
    <row r="126" spans="1:13" s="23" customFormat="1" ht="14.4" x14ac:dyDescent="0.3">
      <c r="A126" s="4">
        <v>11</v>
      </c>
      <c r="B126" s="3" t="s">
        <v>135</v>
      </c>
      <c r="C126" s="32">
        <f t="shared" si="51"/>
        <v>0</v>
      </c>
      <c r="D126" s="59">
        <f t="shared" ref="D126:M126" si="60">D66-D26</f>
        <v>0</v>
      </c>
      <c r="E126" s="59">
        <f t="shared" si="60"/>
        <v>0</v>
      </c>
      <c r="F126" s="59">
        <f t="shared" si="60"/>
        <v>0</v>
      </c>
      <c r="G126" s="59">
        <f t="shared" si="60"/>
        <v>0</v>
      </c>
      <c r="H126" s="59">
        <f t="shared" si="60"/>
        <v>0</v>
      </c>
      <c r="I126" s="59">
        <f t="shared" si="60"/>
        <v>0</v>
      </c>
      <c r="J126" s="59">
        <f t="shared" si="60"/>
        <v>0</v>
      </c>
      <c r="K126" s="59">
        <f t="shared" si="60"/>
        <v>0</v>
      </c>
      <c r="L126" s="59">
        <f t="shared" si="60"/>
        <v>0</v>
      </c>
      <c r="M126" s="59">
        <f t="shared" si="60"/>
        <v>0</v>
      </c>
    </row>
    <row r="127" spans="1:13" s="24" customFormat="1" ht="14.4" x14ac:dyDescent="0.3">
      <c r="A127" s="1"/>
      <c r="B127" s="15" t="s">
        <v>56</v>
      </c>
      <c r="C127" s="32">
        <f t="shared" si="51"/>
        <v>0</v>
      </c>
      <c r="D127" s="60">
        <f t="shared" ref="D127:M127" si="61">D67-D27</f>
        <v>0</v>
      </c>
      <c r="E127" s="60">
        <f t="shared" si="61"/>
        <v>0</v>
      </c>
      <c r="F127" s="60">
        <f t="shared" si="61"/>
        <v>0</v>
      </c>
      <c r="G127" s="60">
        <f t="shared" si="61"/>
        <v>0</v>
      </c>
      <c r="H127" s="60">
        <f t="shared" si="61"/>
        <v>0</v>
      </c>
      <c r="I127" s="60">
        <f t="shared" si="61"/>
        <v>0</v>
      </c>
      <c r="J127" s="60">
        <f t="shared" si="61"/>
        <v>0</v>
      </c>
      <c r="K127" s="60">
        <f t="shared" si="61"/>
        <v>0</v>
      </c>
      <c r="L127" s="60">
        <f t="shared" si="61"/>
        <v>0</v>
      </c>
      <c r="M127" s="60">
        <f t="shared" si="61"/>
        <v>0</v>
      </c>
    </row>
    <row r="128" spans="1:13" s="23" customFormat="1" ht="36" x14ac:dyDescent="0.3">
      <c r="A128" s="1">
        <v>12</v>
      </c>
      <c r="B128" s="3" t="s">
        <v>105</v>
      </c>
      <c r="C128" s="32">
        <f t="shared" si="51"/>
        <v>0</v>
      </c>
      <c r="D128" s="59">
        <f t="shared" ref="D128:M128" si="62">D68-D28</f>
        <v>0</v>
      </c>
      <c r="E128" s="59">
        <f t="shared" si="62"/>
        <v>0</v>
      </c>
      <c r="F128" s="59">
        <f t="shared" si="62"/>
        <v>0</v>
      </c>
      <c r="G128" s="59">
        <f t="shared" si="62"/>
        <v>0</v>
      </c>
      <c r="H128" s="59">
        <f t="shared" si="62"/>
        <v>0</v>
      </c>
      <c r="I128" s="59">
        <f t="shared" si="62"/>
        <v>0</v>
      </c>
      <c r="J128" s="59">
        <f t="shared" si="62"/>
        <v>0</v>
      </c>
      <c r="K128" s="59">
        <f t="shared" si="62"/>
        <v>0</v>
      </c>
      <c r="L128" s="59">
        <f t="shared" si="62"/>
        <v>0</v>
      </c>
      <c r="M128" s="59">
        <f t="shared" si="62"/>
        <v>0</v>
      </c>
    </row>
    <row r="129" spans="1:13" s="23" customFormat="1" ht="24" x14ac:dyDescent="0.3">
      <c r="A129" s="1"/>
      <c r="B129" s="10" t="s">
        <v>112</v>
      </c>
      <c r="C129" s="32">
        <f t="shared" si="51"/>
        <v>0</v>
      </c>
      <c r="D129" s="59">
        <f t="shared" ref="D129:M129" si="63">D69-D29</f>
        <v>0</v>
      </c>
      <c r="E129" s="59">
        <f t="shared" si="63"/>
        <v>0</v>
      </c>
      <c r="F129" s="59">
        <f t="shared" si="63"/>
        <v>0</v>
      </c>
      <c r="G129" s="59">
        <f t="shared" si="63"/>
        <v>0</v>
      </c>
      <c r="H129" s="59">
        <f t="shared" si="63"/>
        <v>0</v>
      </c>
      <c r="I129" s="59">
        <f t="shared" si="63"/>
        <v>0</v>
      </c>
      <c r="J129" s="59">
        <f t="shared" si="63"/>
        <v>0</v>
      </c>
      <c r="K129" s="59">
        <f t="shared" si="63"/>
        <v>0</v>
      </c>
      <c r="L129" s="59">
        <f t="shared" si="63"/>
        <v>0</v>
      </c>
      <c r="M129" s="59">
        <f t="shared" si="63"/>
        <v>0</v>
      </c>
    </row>
    <row r="130" spans="1:13" s="26" customFormat="1" ht="36" x14ac:dyDescent="0.3">
      <c r="A130" s="28">
        <v>13</v>
      </c>
      <c r="B130" s="15" t="s">
        <v>640</v>
      </c>
      <c r="C130" s="32">
        <f t="shared" si="51"/>
        <v>0</v>
      </c>
      <c r="D130" s="60">
        <f t="shared" ref="D130:M130" si="64">D70-D30</f>
        <v>0</v>
      </c>
      <c r="E130" s="60">
        <f t="shared" si="64"/>
        <v>0</v>
      </c>
      <c r="F130" s="60">
        <f t="shared" si="64"/>
        <v>0</v>
      </c>
      <c r="G130" s="60">
        <f t="shared" si="64"/>
        <v>0</v>
      </c>
      <c r="H130" s="60">
        <f t="shared" si="64"/>
        <v>0</v>
      </c>
      <c r="I130" s="60">
        <f t="shared" si="64"/>
        <v>0</v>
      </c>
      <c r="J130" s="60">
        <f t="shared" si="64"/>
        <v>0</v>
      </c>
      <c r="K130" s="60">
        <f t="shared" si="64"/>
        <v>0</v>
      </c>
      <c r="L130" s="60">
        <f t="shared" si="64"/>
        <v>0</v>
      </c>
      <c r="M130" s="60">
        <f t="shared" si="64"/>
        <v>0</v>
      </c>
    </row>
    <row r="131" spans="1:13" s="26" customFormat="1" ht="24" x14ac:dyDescent="0.3">
      <c r="A131" s="9"/>
      <c r="B131" s="15" t="s">
        <v>123</v>
      </c>
      <c r="C131" s="32">
        <f t="shared" si="51"/>
        <v>0</v>
      </c>
      <c r="D131" s="60">
        <f>D71-D31</f>
        <v>0</v>
      </c>
      <c r="E131" s="60">
        <f t="shared" ref="E131:M131" si="65">E71-E31</f>
        <v>0</v>
      </c>
      <c r="F131" s="60">
        <f t="shared" si="65"/>
        <v>0</v>
      </c>
      <c r="G131" s="60">
        <f t="shared" si="65"/>
        <v>0</v>
      </c>
      <c r="H131" s="60">
        <f t="shared" si="65"/>
        <v>0</v>
      </c>
      <c r="I131" s="60">
        <f t="shared" si="65"/>
        <v>0</v>
      </c>
      <c r="J131" s="60">
        <f t="shared" si="65"/>
        <v>0</v>
      </c>
      <c r="K131" s="60">
        <f t="shared" si="65"/>
        <v>0</v>
      </c>
      <c r="L131" s="60">
        <f t="shared" si="65"/>
        <v>0</v>
      </c>
      <c r="M131" s="60">
        <f t="shared" si="65"/>
        <v>0</v>
      </c>
    </row>
    <row r="132" spans="1:13" s="26" customFormat="1" ht="24" x14ac:dyDescent="0.3">
      <c r="A132" s="28"/>
      <c r="B132" s="15" t="s">
        <v>124</v>
      </c>
      <c r="C132" s="32">
        <f t="shared" si="51"/>
        <v>0</v>
      </c>
      <c r="D132" s="60">
        <f t="shared" ref="D132:M132" si="66">D72-D32</f>
        <v>0</v>
      </c>
      <c r="E132" s="60">
        <f t="shared" si="66"/>
        <v>0</v>
      </c>
      <c r="F132" s="60">
        <f t="shared" si="66"/>
        <v>0</v>
      </c>
      <c r="G132" s="60">
        <f t="shared" si="66"/>
        <v>0</v>
      </c>
      <c r="H132" s="60">
        <f t="shared" si="66"/>
        <v>0</v>
      </c>
      <c r="I132" s="60">
        <f t="shared" si="66"/>
        <v>0</v>
      </c>
      <c r="J132" s="60">
        <f t="shared" si="66"/>
        <v>0</v>
      </c>
      <c r="K132" s="60">
        <f t="shared" si="66"/>
        <v>0</v>
      </c>
      <c r="L132" s="60">
        <f t="shared" si="66"/>
        <v>0</v>
      </c>
      <c r="M132" s="60">
        <f t="shared" si="66"/>
        <v>0</v>
      </c>
    </row>
    <row r="133" spans="1:13" x14ac:dyDescent="0.3">
      <c r="A133" s="4">
        <v>14</v>
      </c>
      <c r="B133" s="5" t="s">
        <v>91</v>
      </c>
      <c r="C133" s="32">
        <f t="shared" si="51"/>
        <v>0</v>
      </c>
      <c r="D133" s="59">
        <f t="shared" ref="D133:M133" si="67">D73-D33</f>
        <v>0</v>
      </c>
      <c r="E133" s="59">
        <f t="shared" si="67"/>
        <v>0</v>
      </c>
      <c r="F133" s="59">
        <f t="shared" si="67"/>
        <v>0</v>
      </c>
      <c r="G133" s="59">
        <f t="shared" si="67"/>
        <v>0</v>
      </c>
      <c r="H133" s="59">
        <f t="shared" si="67"/>
        <v>0</v>
      </c>
      <c r="I133" s="59">
        <f t="shared" si="67"/>
        <v>0</v>
      </c>
      <c r="J133" s="59">
        <f t="shared" si="67"/>
        <v>0</v>
      </c>
      <c r="K133" s="59">
        <f t="shared" si="67"/>
        <v>0</v>
      </c>
      <c r="L133" s="59">
        <f t="shared" si="67"/>
        <v>0</v>
      </c>
      <c r="M133" s="59">
        <f t="shared" si="67"/>
        <v>0</v>
      </c>
    </row>
    <row r="134" spans="1:13" x14ac:dyDescent="0.3">
      <c r="A134" s="4">
        <v>15</v>
      </c>
      <c r="B134" s="5" t="s">
        <v>92</v>
      </c>
      <c r="C134" s="32">
        <f t="shared" si="51"/>
        <v>0</v>
      </c>
      <c r="D134" s="59">
        <f t="shared" ref="D134:M134" si="68">D74-D34</f>
        <v>0</v>
      </c>
      <c r="E134" s="59">
        <f t="shared" si="68"/>
        <v>0</v>
      </c>
      <c r="F134" s="59">
        <f t="shared" si="68"/>
        <v>0</v>
      </c>
      <c r="G134" s="59">
        <f t="shared" si="68"/>
        <v>0</v>
      </c>
      <c r="H134" s="59">
        <f t="shared" si="68"/>
        <v>0</v>
      </c>
      <c r="I134" s="59">
        <f t="shared" si="68"/>
        <v>0</v>
      </c>
      <c r="J134" s="59">
        <f t="shared" si="68"/>
        <v>0</v>
      </c>
      <c r="K134" s="59">
        <f t="shared" si="68"/>
        <v>0</v>
      </c>
      <c r="L134" s="59">
        <f t="shared" si="68"/>
        <v>0</v>
      </c>
      <c r="M134" s="59">
        <f t="shared" si="68"/>
        <v>0</v>
      </c>
    </row>
    <row r="135" spans="1:13" x14ac:dyDescent="0.3">
      <c r="A135" s="4">
        <v>16</v>
      </c>
      <c r="B135" s="5" t="s">
        <v>341</v>
      </c>
      <c r="C135" s="32">
        <f t="shared" si="51"/>
        <v>0</v>
      </c>
      <c r="D135" s="59">
        <f t="shared" ref="D135:M135" si="69">D75-D35</f>
        <v>0</v>
      </c>
      <c r="E135" s="59">
        <f t="shared" si="69"/>
        <v>0</v>
      </c>
      <c r="F135" s="59">
        <f t="shared" si="69"/>
        <v>0</v>
      </c>
      <c r="G135" s="59">
        <f t="shared" si="69"/>
        <v>0</v>
      </c>
      <c r="H135" s="59">
        <f t="shared" si="69"/>
        <v>0</v>
      </c>
      <c r="I135" s="59">
        <f t="shared" si="69"/>
        <v>0</v>
      </c>
      <c r="J135" s="59">
        <f t="shared" si="69"/>
        <v>0</v>
      </c>
      <c r="K135" s="59">
        <f t="shared" si="69"/>
        <v>0</v>
      </c>
      <c r="L135" s="59">
        <f t="shared" si="69"/>
        <v>0</v>
      </c>
      <c r="M135" s="59">
        <f t="shared" si="69"/>
        <v>0</v>
      </c>
    </row>
    <row r="136" spans="1:13" s="26" customFormat="1" ht="13.2" x14ac:dyDescent="0.3">
      <c r="A136" s="478" t="s">
        <v>125</v>
      </c>
      <c r="B136" s="479"/>
      <c r="C136" s="32">
        <f t="shared" si="51"/>
        <v>0</v>
      </c>
      <c r="D136" s="60">
        <f t="shared" ref="D136:M136" si="70">D76-D36</f>
        <v>0</v>
      </c>
      <c r="E136" s="60">
        <f t="shared" si="70"/>
        <v>0</v>
      </c>
      <c r="F136" s="60">
        <f t="shared" si="70"/>
        <v>0</v>
      </c>
      <c r="G136" s="60">
        <f t="shared" si="70"/>
        <v>0</v>
      </c>
      <c r="H136" s="60">
        <f t="shared" si="70"/>
        <v>0</v>
      </c>
      <c r="I136" s="60">
        <f t="shared" si="70"/>
        <v>0</v>
      </c>
      <c r="J136" s="60">
        <f t="shared" si="70"/>
        <v>0</v>
      </c>
      <c r="K136" s="60">
        <f t="shared" si="70"/>
        <v>0</v>
      </c>
      <c r="L136" s="60">
        <f t="shared" si="70"/>
        <v>0</v>
      </c>
      <c r="M136" s="60">
        <f t="shared" si="70"/>
        <v>0</v>
      </c>
    </row>
    <row r="137" spans="1:13" s="24" customFormat="1" ht="27" customHeight="1" x14ac:dyDescent="0.3">
      <c r="A137" s="478" t="s">
        <v>126</v>
      </c>
      <c r="B137" s="479"/>
      <c r="C137" s="32">
        <f t="shared" si="51"/>
        <v>0</v>
      </c>
      <c r="D137" s="60">
        <f t="shared" ref="D137:M137" si="71">D77-D37</f>
        <v>0</v>
      </c>
      <c r="E137" s="60">
        <f t="shared" si="71"/>
        <v>0</v>
      </c>
      <c r="F137" s="60">
        <f t="shared" si="71"/>
        <v>0</v>
      </c>
      <c r="G137" s="60">
        <f t="shared" si="71"/>
        <v>0</v>
      </c>
      <c r="H137" s="60">
        <f t="shared" si="71"/>
        <v>0</v>
      </c>
      <c r="I137" s="60">
        <f t="shared" si="71"/>
        <v>0</v>
      </c>
      <c r="J137" s="60">
        <f t="shared" si="71"/>
        <v>0</v>
      </c>
      <c r="K137" s="60">
        <f t="shared" si="71"/>
        <v>0</v>
      </c>
      <c r="L137" s="60">
        <f t="shared" si="71"/>
        <v>0</v>
      </c>
      <c r="M137" s="60">
        <f t="shared" si="71"/>
        <v>0</v>
      </c>
    </row>
    <row r="138" spans="1:13" s="24" customFormat="1" ht="14.4" x14ac:dyDescent="0.3">
      <c r="A138" s="7"/>
      <c r="B138" s="38"/>
      <c r="C138" s="36"/>
      <c r="D138" s="36"/>
      <c r="E138" s="36"/>
      <c r="F138" s="36"/>
      <c r="G138" s="36"/>
      <c r="H138" s="36"/>
      <c r="I138" s="36"/>
      <c r="J138" s="36"/>
      <c r="K138" s="36"/>
      <c r="L138" s="36"/>
      <c r="M138" s="36"/>
    </row>
    <row r="139" spans="1:13" s="26" customFormat="1" ht="13.2" x14ac:dyDescent="0.3">
      <c r="A139" s="40" t="s">
        <v>94</v>
      </c>
      <c r="B139" s="40"/>
      <c r="C139" s="40"/>
      <c r="D139" s="40"/>
      <c r="E139" s="40"/>
      <c r="F139" s="40"/>
      <c r="G139" s="40"/>
      <c r="H139" s="40"/>
      <c r="I139" s="40"/>
      <c r="J139" s="40"/>
      <c r="K139" s="40"/>
      <c r="L139" s="40"/>
      <c r="M139" s="40"/>
    </row>
    <row r="140" spans="1:13" x14ac:dyDescent="0.3">
      <c r="A140" s="44" t="s">
        <v>98</v>
      </c>
      <c r="B140" s="44"/>
      <c r="C140" s="29" t="s">
        <v>170</v>
      </c>
      <c r="D140" s="29" t="s">
        <v>151</v>
      </c>
      <c r="E140" s="29" t="s">
        <v>152</v>
      </c>
      <c r="F140" s="29" t="s">
        <v>153</v>
      </c>
      <c r="G140" s="29" t="s">
        <v>154</v>
      </c>
      <c r="H140" s="40"/>
      <c r="I140" s="40"/>
      <c r="J140" s="40"/>
      <c r="K140" s="40"/>
      <c r="L140" s="40"/>
      <c r="M140" s="40"/>
    </row>
    <row r="141" spans="1:13" ht="24" x14ac:dyDescent="0.3">
      <c r="A141" s="8">
        <v>17</v>
      </c>
      <c r="B141" s="5" t="s">
        <v>89</v>
      </c>
      <c r="C141" s="32">
        <f>SUM(D141:G141)</f>
        <v>0</v>
      </c>
      <c r="D141" s="59">
        <f>D81</f>
        <v>0</v>
      </c>
      <c r="E141" s="59">
        <f t="shared" ref="E141:G141" si="72">E81</f>
        <v>0</v>
      </c>
      <c r="F141" s="59">
        <f t="shared" si="72"/>
        <v>0</v>
      </c>
      <c r="G141" s="59">
        <f t="shared" si="72"/>
        <v>0</v>
      </c>
    </row>
    <row r="142" spans="1:13" x14ac:dyDescent="0.3">
      <c r="A142" s="8">
        <v>18</v>
      </c>
      <c r="B142" s="5" t="s">
        <v>127</v>
      </c>
      <c r="C142" s="32">
        <f>SUM(D142:G142)</f>
        <v>0</v>
      </c>
      <c r="D142" s="59">
        <f t="shared" ref="D142:G143" si="73">D82</f>
        <v>0</v>
      </c>
      <c r="E142" s="59">
        <f t="shared" si="73"/>
        <v>0</v>
      </c>
      <c r="F142" s="59">
        <f t="shared" si="73"/>
        <v>0</v>
      </c>
      <c r="G142" s="59">
        <f t="shared" si="73"/>
        <v>0</v>
      </c>
    </row>
    <row r="143" spans="1:13" x14ac:dyDescent="0.3">
      <c r="A143" s="8">
        <v>19</v>
      </c>
      <c r="B143" s="5" t="s">
        <v>90</v>
      </c>
      <c r="C143" s="32">
        <f>SUM(D143:G143)</f>
        <v>0</v>
      </c>
      <c r="D143" s="59">
        <f t="shared" si="73"/>
        <v>0</v>
      </c>
      <c r="E143" s="59">
        <f t="shared" si="73"/>
        <v>0</v>
      </c>
      <c r="F143" s="59">
        <f t="shared" si="73"/>
        <v>0</v>
      </c>
      <c r="G143" s="59">
        <f t="shared" si="73"/>
        <v>0</v>
      </c>
    </row>
    <row r="144" spans="1:13" s="26" customFormat="1" ht="13.2" x14ac:dyDescent="0.3">
      <c r="A144" s="9"/>
      <c r="B144" s="12" t="s">
        <v>196</v>
      </c>
      <c r="C144" s="32">
        <f>SUM(D144:G144)</f>
        <v>0</v>
      </c>
      <c r="D144" s="60">
        <f>SUM(D141:D143)</f>
        <v>0</v>
      </c>
      <c r="E144" s="60">
        <f>SUM(E141:E143)</f>
        <v>0</v>
      </c>
      <c r="F144" s="60">
        <f>SUM(F141:F143)</f>
        <v>0</v>
      </c>
      <c r="G144" s="60">
        <f>SUM(G141:G143)</f>
        <v>0</v>
      </c>
      <c r="H144" s="36"/>
      <c r="I144" s="36"/>
      <c r="J144" s="36"/>
      <c r="K144" s="36"/>
      <c r="L144" s="36"/>
      <c r="M144" s="36"/>
    </row>
    <row r="145" spans="1:13" x14ac:dyDescent="0.3">
      <c r="A145" s="44" t="s">
        <v>99</v>
      </c>
      <c r="B145" s="44"/>
      <c r="C145" s="29" t="s">
        <v>170</v>
      </c>
      <c r="D145" s="29" t="s">
        <v>151</v>
      </c>
      <c r="E145" s="29" t="s">
        <v>152</v>
      </c>
      <c r="F145" s="29" t="s">
        <v>153</v>
      </c>
      <c r="G145" s="29" t="s">
        <v>154</v>
      </c>
      <c r="H145" s="29" t="s">
        <v>155</v>
      </c>
      <c r="I145" s="29" t="s">
        <v>156</v>
      </c>
      <c r="J145" s="29" t="s">
        <v>157</v>
      </c>
      <c r="K145" s="29" t="s">
        <v>158</v>
      </c>
      <c r="L145" s="29" t="s">
        <v>159</v>
      </c>
      <c r="M145" s="29" t="s">
        <v>160</v>
      </c>
    </row>
    <row r="146" spans="1:13" x14ac:dyDescent="0.3">
      <c r="A146" s="8">
        <v>20</v>
      </c>
      <c r="B146" s="5" t="s">
        <v>128</v>
      </c>
      <c r="C146" s="32">
        <f>SUM(D146:M146)</f>
        <v>0</v>
      </c>
      <c r="D146" s="59">
        <f t="shared" ref="D146:M146" si="74">D86</f>
        <v>0</v>
      </c>
      <c r="E146" s="59">
        <f t="shared" si="74"/>
        <v>0</v>
      </c>
      <c r="F146" s="59">
        <f t="shared" si="74"/>
        <v>0</v>
      </c>
      <c r="G146" s="59">
        <f t="shared" si="74"/>
        <v>0</v>
      </c>
      <c r="H146" s="59">
        <f t="shared" si="74"/>
        <v>0</v>
      </c>
      <c r="I146" s="59">
        <f t="shared" si="74"/>
        <v>0</v>
      </c>
      <c r="J146" s="59">
        <f t="shared" si="74"/>
        <v>0</v>
      </c>
      <c r="K146" s="59">
        <f t="shared" si="74"/>
        <v>0</v>
      </c>
      <c r="L146" s="59">
        <f t="shared" si="74"/>
        <v>0</v>
      </c>
      <c r="M146" s="59">
        <f t="shared" si="74"/>
        <v>0</v>
      </c>
    </row>
    <row r="147" spans="1:13" x14ac:dyDescent="0.3">
      <c r="A147" s="8">
        <v>21</v>
      </c>
      <c r="B147" s="10" t="s">
        <v>187</v>
      </c>
      <c r="C147" s="32">
        <f>SUM(D147:M147)</f>
        <v>0</v>
      </c>
      <c r="D147" s="59">
        <f t="shared" ref="D147:L147" si="75">D87</f>
        <v>0</v>
      </c>
      <c r="E147" s="59">
        <f t="shared" si="75"/>
        <v>0</v>
      </c>
      <c r="F147" s="59">
        <f t="shared" si="75"/>
        <v>0</v>
      </c>
      <c r="G147" s="59">
        <f t="shared" si="75"/>
        <v>0</v>
      </c>
      <c r="H147" s="59">
        <f t="shared" si="75"/>
        <v>0</v>
      </c>
      <c r="I147" s="59">
        <f t="shared" si="75"/>
        <v>0</v>
      </c>
      <c r="J147" s="59">
        <f t="shared" si="75"/>
        <v>0</v>
      </c>
      <c r="K147" s="59">
        <f t="shared" si="75"/>
        <v>0</v>
      </c>
      <c r="L147" s="59">
        <f t="shared" si="75"/>
        <v>0</v>
      </c>
      <c r="M147" s="59">
        <f>M87</f>
        <v>0</v>
      </c>
    </row>
    <row r="148" spans="1:13" s="26" customFormat="1" ht="13.2" x14ac:dyDescent="0.3">
      <c r="A148" s="9"/>
      <c r="B148" s="12" t="s">
        <v>194</v>
      </c>
      <c r="C148" s="32">
        <f>SUM(D148:M148)</f>
        <v>0</v>
      </c>
      <c r="D148" s="60">
        <f t="shared" ref="D148:M148" si="76">D146</f>
        <v>0</v>
      </c>
      <c r="E148" s="60">
        <f>E146</f>
        <v>0</v>
      </c>
      <c r="F148" s="60">
        <f t="shared" si="76"/>
        <v>0</v>
      </c>
      <c r="G148" s="60">
        <f t="shared" si="76"/>
        <v>0</v>
      </c>
      <c r="H148" s="60">
        <f t="shared" si="76"/>
        <v>0</v>
      </c>
      <c r="I148" s="60">
        <f t="shared" si="76"/>
        <v>0</v>
      </c>
      <c r="J148" s="60">
        <f t="shared" si="76"/>
        <v>0</v>
      </c>
      <c r="K148" s="60">
        <f t="shared" si="76"/>
        <v>0</v>
      </c>
      <c r="L148" s="60">
        <f t="shared" si="76"/>
        <v>0</v>
      </c>
      <c r="M148" s="60">
        <f t="shared" si="76"/>
        <v>0</v>
      </c>
    </row>
    <row r="149" spans="1:13" s="24" customFormat="1" ht="14.4" x14ac:dyDescent="0.3">
      <c r="A149" s="17"/>
      <c r="B149" s="15" t="s">
        <v>195</v>
      </c>
      <c r="C149" s="32">
        <f>SUM(D149:M149)</f>
        <v>0</v>
      </c>
      <c r="D149" s="60">
        <f t="shared" ref="D149:M149" si="77">D144-D148</f>
        <v>0</v>
      </c>
      <c r="E149" s="60">
        <f>E144-E148</f>
        <v>0</v>
      </c>
      <c r="F149" s="60">
        <f t="shared" si="77"/>
        <v>0</v>
      </c>
      <c r="G149" s="60">
        <f t="shared" si="77"/>
        <v>0</v>
      </c>
      <c r="H149" s="60">
        <f t="shared" si="77"/>
        <v>0</v>
      </c>
      <c r="I149" s="60">
        <f t="shared" si="77"/>
        <v>0</v>
      </c>
      <c r="J149" s="60">
        <f t="shared" si="77"/>
        <v>0</v>
      </c>
      <c r="K149" s="60">
        <f t="shared" si="77"/>
        <v>0</v>
      </c>
      <c r="L149" s="60">
        <f t="shared" si="77"/>
        <v>0</v>
      </c>
      <c r="M149" s="60">
        <f t="shared" si="77"/>
        <v>0</v>
      </c>
    </row>
    <row r="150" spans="1:13" s="24" customFormat="1" ht="14.4" x14ac:dyDescent="0.3">
      <c r="A150" s="7"/>
      <c r="B150" s="38"/>
      <c r="C150" s="36"/>
      <c r="D150" s="36"/>
      <c r="E150" s="36"/>
      <c r="F150" s="36"/>
      <c r="G150" s="36"/>
      <c r="H150" s="36"/>
      <c r="I150" s="36"/>
      <c r="J150" s="36"/>
      <c r="K150" s="36"/>
      <c r="L150" s="36"/>
      <c r="M150" s="36"/>
    </row>
    <row r="151" spans="1:13" s="26" customFormat="1" ht="27.75" customHeight="1" x14ac:dyDescent="0.3">
      <c r="A151" s="478" t="str">
        <f>A91</f>
        <v>ACTIVITATEA DE INVESTITII (inclusiv  reinvestirile din perioada post implementare)</v>
      </c>
      <c r="B151" s="479"/>
      <c r="C151" s="29" t="s">
        <v>170</v>
      </c>
      <c r="D151" s="29" t="s">
        <v>151</v>
      </c>
      <c r="E151" s="29" t="s">
        <v>152</v>
      </c>
      <c r="F151" s="29" t="s">
        <v>153</v>
      </c>
      <c r="G151" s="29" t="s">
        <v>154</v>
      </c>
      <c r="H151" s="29" t="s">
        <v>155</v>
      </c>
      <c r="I151" s="29" t="s">
        <v>156</v>
      </c>
      <c r="J151" s="29" t="s">
        <v>157</v>
      </c>
      <c r="K151" s="29" t="s">
        <v>158</v>
      </c>
      <c r="L151" s="29" t="s">
        <v>159</v>
      </c>
      <c r="M151" s="29" t="s">
        <v>160</v>
      </c>
    </row>
    <row r="152" spans="1:13" x14ac:dyDescent="0.3">
      <c r="A152" s="8">
        <v>22</v>
      </c>
      <c r="B152" s="5" t="str">
        <f>B92</f>
        <v xml:space="preserve">Achizitii de active fixe corporale, incl TVA </v>
      </c>
      <c r="C152" s="32">
        <f t="shared" ref="C152:C157" si="78">SUM(D152:M152)</f>
        <v>0</v>
      </c>
      <c r="D152" s="59">
        <f t="shared" ref="D152:M152" si="79">D92</f>
        <v>0</v>
      </c>
      <c r="E152" s="59">
        <f t="shared" si="79"/>
        <v>0</v>
      </c>
      <c r="F152" s="59">
        <f t="shared" si="79"/>
        <v>0</v>
      </c>
      <c r="G152" s="59">
        <f t="shared" si="79"/>
        <v>0</v>
      </c>
      <c r="H152" s="59">
        <f t="shared" si="79"/>
        <v>0</v>
      </c>
      <c r="I152" s="59">
        <f t="shared" si="79"/>
        <v>0</v>
      </c>
      <c r="J152" s="59">
        <f t="shared" si="79"/>
        <v>0</v>
      </c>
      <c r="K152" s="59">
        <f t="shared" si="79"/>
        <v>0</v>
      </c>
      <c r="L152" s="59">
        <f t="shared" si="79"/>
        <v>0</v>
      </c>
      <c r="M152" s="59">
        <f t="shared" si="79"/>
        <v>0</v>
      </c>
    </row>
    <row r="153" spans="1:13" x14ac:dyDescent="0.3">
      <c r="A153" s="8">
        <v>23</v>
      </c>
      <c r="B153" s="5" t="str">
        <f>B93</f>
        <v>Achizitii de active fixe necorporale, incl TVA</v>
      </c>
      <c r="C153" s="32">
        <f t="shared" si="78"/>
        <v>0</v>
      </c>
      <c r="D153" s="59">
        <f t="shared" ref="D153:M153" si="80">D93</f>
        <v>0</v>
      </c>
      <c r="E153" s="59">
        <f t="shared" si="80"/>
        <v>0</v>
      </c>
      <c r="F153" s="59">
        <f t="shared" si="80"/>
        <v>0</v>
      </c>
      <c r="G153" s="59">
        <f t="shared" si="80"/>
        <v>0</v>
      </c>
      <c r="H153" s="59">
        <f t="shared" si="80"/>
        <v>0</v>
      </c>
      <c r="I153" s="59">
        <f t="shared" si="80"/>
        <v>0</v>
      </c>
      <c r="J153" s="59">
        <f t="shared" si="80"/>
        <v>0</v>
      </c>
      <c r="K153" s="59">
        <f t="shared" si="80"/>
        <v>0</v>
      </c>
      <c r="L153" s="59">
        <f t="shared" si="80"/>
        <v>0</v>
      </c>
      <c r="M153" s="59">
        <f t="shared" si="80"/>
        <v>0</v>
      </c>
    </row>
    <row r="154" spans="1:13" s="123" customFormat="1" ht="24" x14ac:dyDescent="0.3">
      <c r="A154" s="111">
        <v>24</v>
      </c>
      <c r="B154" s="48" t="str">
        <f>B94</f>
        <v>Cheltuieli cu inlocuirea activelor cu durata scurta de viată</v>
      </c>
      <c r="C154" s="46">
        <f t="shared" si="78"/>
        <v>0</v>
      </c>
      <c r="D154" s="63">
        <f>D94</f>
        <v>0</v>
      </c>
      <c r="E154" s="63">
        <f t="shared" ref="E154:G154" si="81">E94</f>
        <v>0</v>
      </c>
      <c r="F154" s="63">
        <f t="shared" si="81"/>
        <v>0</v>
      </c>
      <c r="G154" s="63">
        <f t="shared" si="81"/>
        <v>0</v>
      </c>
      <c r="H154" s="63"/>
      <c r="I154" s="63"/>
      <c r="J154" s="63"/>
      <c r="K154" s="63"/>
      <c r="L154" s="63"/>
      <c r="M154" s="63"/>
    </row>
    <row r="155" spans="1:13" ht="24" x14ac:dyDescent="0.3">
      <c r="A155" s="8">
        <v>25</v>
      </c>
      <c r="B155" s="5" t="str">
        <f>B95</f>
        <v>Cheltuieli cu serviciile prevazute in bugetul proiectului</v>
      </c>
      <c r="C155" s="32">
        <f t="shared" si="78"/>
        <v>0</v>
      </c>
      <c r="D155" s="59">
        <f>D95</f>
        <v>0</v>
      </c>
      <c r="E155" s="59">
        <f t="shared" ref="E155:G155" si="82">E95</f>
        <v>0</v>
      </c>
      <c r="F155" s="59">
        <f t="shared" si="82"/>
        <v>0</v>
      </c>
      <c r="G155" s="59">
        <f t="shared" si="82"/>
        <v>0</v>
      </c>
      <c r="H155" s="59"/>
      <c r="I155" s="59"/>
      <c r="J155" s="59"/>
      <c r="K155" s="59"/>
      <c r="L155" s="59"/>
      <c r="M155" s="59"/>
    </row>
    <row r="156" spans="1:13" s="26" customFormat="1" ht="13.2" x14ac:dyDescent="0.3">
      <c r="A156" s="9"/>
      <c r="B156" s="12" t="s">
        <v>191</v>
      </c>
      <c r="C156" s="32">
        <f t="shared" si="78"/>
        <v>0</v>
      </c>
      <c r="D156" s="60">
        <f t="shared" ref="D156:M156" si="83">SUM(D152:D155)</f>
        <v>0</v>
      </c>
      <c r="E156" s="60">
        <f>SUM(E152:E155)</f>
        <v>0</v>
      </c>
      <c r="F156" s="60">
        <f t="shared" si="83"/>
        <v>0</v>
      </c>
      <c r="G156" s="60">
        <f t="shared" si="83"/>
        <v>0</v>
      </c>
      <c r="H156" s="60">
        <f t="shared" si="83"/>
        <v>0</v>
      </c>
      <c r="I156" s="60">
        <f t="shared" si="83"/>
        <v>0</v>
      </c>
      <c r="J156" s="60">
        <f t="shared" si="83"/>
        <v>0</v>
      </c>
      <c r="K156" s="60">
        <f t="shared" si="83"/>
        <v>0</v>
      </c>
      <c r="L156" s="60">
        <f t="shared" si="83"/>
        <v>0</v>
      </c>
      <c r="M156" s="60">
        <f t="shared" si="83"/>
        <v>0</v>
      </c>
    </row>
    <row r="157" spans="1:13" s="24" customFormat="1" ht="14.4" x14ac:dyDescent="0.3">
      <c r="A157" s="17"/>
      <c r="B157" s="15" t="s">
        <v>190</v>
      </c>
      <c r="C157" s="32">
        <f t="shared" si="78"/>
        <v>0</v>
      </c>
      <c r="D157" s="60">
        <f t="shared" ref="D157:M157" si="84">-D156</f>
        <v>0</v>
      </c>
      <c r="E157" s="60">
        <f t="shared" si="84"/>
        <v>0</v>
      </c>
      <c r="F157" s="60">
        <f t="shared" si="84"/>
        <v>0</v>
      </c>
      <c r="G157" s="60">
        <f t="shared" si="84"/>
        <v>0</v>
      </c>
      <c r="H157" s="60">
        <f t="shared" si="84"/>
        <v>0</v>
      </c>
      <c r="I157" s="60">
        <f t="shared" si="84"/>
        <v>0</v>
      </c>
      <c r="J157" s="60">
        <f t="shared" si="84"/>
        <v>0</v>
      </c>
      <c r="K157" s="60">
        <f t="shared" si="84"/>
        <v>0</v>
      </c>
      <c r="L157" s="60">
        <f t="shared" si="84"/>
        <v>0</v>
      </c>
      <c r="M157" s="60">
        <f t="shared" si="84"/>
        <v>0</v>
      </c>
    </row>
    <row r="158" spans="1:13" s="24" customFormat="1" ht="14.4" x14ac:dyDescent="0.3">
      <c r="A158" s="480" t="s">
        <v>188</v>
      </c>
      <c r="B158" s="481"/>
      <c r="C158" s="29" t="s">
        <v>170</v>
      </c>
      <c r="D158" s="29" t="s">
        <v>151</v>
      </c>
      <c r="E158" s="29" t="s">
        <v>152</v>
      </c>
      <c r="F158" s="29" t="s">
        <v>153</v>
      </c>
      <c r="G158" s="29" t="s">
        <v>154</v>
      </c>
      <c r="H158" s="29" t="s">
        <v>155</v>
      </c>
      <c r="I158" s="29" t="s">
        <v>156</v>
      </c>
      <c r="J158" s="29" t="s">
        <v>157</v>
      </c>
      <c r="K158" s="29" t="s">
        <v>158</v>
      </c>
      <c r="L158" s="29" t="s">
        <v>159</v>
      </c>
      <c r="M158" s="29" t="s">
        <v>160</v>
      </c>
    </row>
    <row r="159" spans="1:13" s="24" customFormat="1" ht="15" customHeight="1" x14ac:dyDescent="0.3">
      <c r="A159" s="482"/>
      <c r="B159" s="483"/>
      <c r="C159" s="32">
        <f>SUM(D159:M159)</f>
        <v>0</v>
      </c>
      <c r="D159" s="60">
        <f>D149+D157</f>
        <v>0</v>
      </c>
      <c r="E159" s="60">
        <f>E149+E157</f>
        <v>0</v>
      </c>
      <c r="F159" s="60">
        <f>F149+F157</f>
        <v>0</v>
      </c>
      <c r="G159" s="60">
        <f t="shared" ref="G159:M159" si="85">G149+G157</f>
        <v>0</v>
      </c>
      <c r="H159" s="60">
        <f t="shared" si="85"/>
        <v>0</v>
      </c>
      <c r="I159" s="60">
        <f t="shared" si="85"/>
        <v>0</v>
      </c>
      <c r="J159" s="60">
        <f t="shared" si="85"/>
        <v>0</v>
      </c>
      <c r="K159" s="60">
        <f t="shared" si="85"/>
        <v>0</v>
      </c>
      <c r="L159" s="60">
        <f t="shared" si="85"/>
        <v>0</v>
      </c>
      <c r="M159" s="60">
        <f t="shared" si="85"/>
        <v>0</v>
      </c>
    </row>
    <row r="160" spans="1:13" s="24" customFormat="1" ht="14.4" x14ac:dyDescent="0.3">
      <c r="A160" s="38"/>
      <c r="B160" s="38"/>
      <c r="C160" s="36"/>
      <c r="D160" s="36"/>
      <c r="E160" s="36"/>
      <c r="F160" s="36"/>
      <c r="G160" s="36"/>
      <c r="H160" s="36"/>
      <c r="I160" s="36"/>
      <c r="J160" s="36"/>
      <c r="K160" s="36"/>
      <c r="L160" s="36"/>
      <c r="M160" s="36"/>
    </row>
    <row r="161" spans="1:13" s="24" customFormat="1" ht="14.4" x14ac:dyDescent="0.3">
      <c r="A161" s="453" t="s">
        <v>197</v>
      </c>
      <c r="B161" s="453"/>
      <c r="C161" s="29" t="s">
        <v>170</v>
      </c>
      <c r="D161" s="29" t="s">
        <v>151</v>
      </c>
      <c r="E161" s="29" t="s">
        <v>152</v>
      </c>
      <c r="F161" s="29" t="s">
        <v>153</v>
      </c>
      <c r="G161" s="29" t="s">
        <v>154</v>
      </c>
      <c r="H161" s="29" t="s">
        <v>155</v>
      </c>
      <c r="I161" s="29" t="s">
        <v>156</v>
      </c>
      <c r="J161" s="29" t="s">
        <v>157</v>
      </c>
      <c r="K161" s="29" t="s">
        <v>158</v>
      </c>
      <c r="L161" s="29" t="s">
        <v>159</v>
      </c>
      <c r="M161" s="29" t="s">
        <v>160</v>
      </c>
    </row>
    <row r="162" spans="1:13" s="24" customFormat="1" ht="14.4" x14ac:dyDescent="0.3">
      <c r="A162" s="453"/>
      <c r="B162" s="453"/>
      <c r="C162" s="32">
        <f>SUM(D162:M162)</f>
        <v>0</v>
      </c>
      <c r="D162" s="60">
        <f>D137+D159</f>
        <v>0</v>
      </c>
      <c r="E162" s="60">
        <f>E137+E159</f>
        <v>0</v>
      </c>
      <c r="F162" s="60">
        <f t="shared" ref="F162:M162" si="86">F137+F159</f>
        <v>0</v>
      </c>
      <c r="G162" s="60">
        <f t="shared" si="86"/>
        <v>0</v>
      </c>
      <c r="H162" s="60">
        <f t="shared" si="86"/>
        <v>0</v>
      </c>
      <c r="I162" s="60">
        <f t="shared" si="86"/>
        <v>0</v>
      </c>
      <c r="J162" s="60">
        <f t="shared" si="86"/>
        <v>0</v>
      </c>
      <c r="K162" s="60">
        <f t="shared" si="86"/>
        <v>0</v>
      </c>
      <c r="L162" s="60">
        <f t="shared" si="86"/>
        <v>0</v>
      </c>
      <c r="M162" s="60">
        <f t="shared" si="86"/>
        <v>0</v>
      </c>
    </row>
    <row r="163" spans="1:13" ht="10.95" customHeight="1" x14ac:dyDescent="0.3">
      <c r="A163" s="453" t="s">
        <v>600</v>
      </c>
      <c r="B163" s="453"/>
      <c r="D163" s="60">
        <f>D162</f>
        <v>0</v>
      </c>
      <c r="E163" s="60">
        <f>IFERROR(D163+E162,"")</f>
        <v>0</v>
      </c>
      <c r="F163" s="60">
        <f t="shared" ref="F163:L163" si="87">IFERROR(E163+F162,"")</f>
        <v>0</v>
      </c>
      <c r="G163" s="60">
        <f t="shared" si="87"/>
        <v>0</v>
      </c>
      <c r="H163" s="60">
        <f t="shared" si="87"/>
        <v>0</v>
      </c>
      <c r="I163" s="60">
        <f t="shared" si="87"/>
        <v>0</v>
      </c>
      <c r="J163" s="60">
        <f t="shared" si="87"/>
        <v>0</v>
      </c>
      <c r="K163" s="60">
        <f t="shared" si="87"/>
        <v>0</v>
      </c>
      <c r="L163" s="60">
        <f t="shared" si="87"/>
        <v>0</v>
      </c>
      <c r="M163" s="60">
        <f>IFERROR(L163+M162,"")</f>
        <v>0</v>
      </c>
    </row>
    <row r="164" spans="1:13" s="360" customFormat="1" hidden="1" x14ac:dyDescent="0.3">
      <c r="A164" s="356"/>
      <c r="B164" s="357"/>
      <c r="C164" s="358"/>
      <c r="D164" s="359"/>
      <c r="E164" s="359"/>
      <c r="F164" s="359"/>
      <c r="G164" s="359"/>
      <c r="H164" s="359"/>
      <c r="I164" s="359"/>
      <c r="J164" s="359"/>
      <c r="K164" s="359"/>
      <c r="L164" s="359"/>
      <c r="M164" s="359"/>
    </row>
    <row r="165" spans="1:13" s="360" customFormat="1" hidden="1" x14ac:dyDescent="0.3">
      <c r="A165" s="356"/>
      <c r="B165" s="361"/>
      <c r="C165" s="358"/>
      <c r="D165" s="359">
        <f>'02-CPP'!B6</f>
        <v>0</v>
      </c>
      <c r="E165" s="359">
        <f>'02-CPP'!C6</f>
        <v>0</v>
      </c>
      <c r="F165" s="359">
        <f>'02-CPP'!D6</f>
        <v>0</v>
      </c>
      <c r="G165" s="359">
        <f>'02-CPP'!E6</f>
        <v>0</v>
      </c>
      <c r="H165" s="359">
        <f>'02-CPP'!F6</f>
        <v>0</v>
      </c>
      <c r="I165" s="359">
        <f>'02-CPP'!G6</f>
        <v>0</v>
      </c>
      <c r="J165" s="359">
        <f>'02-CPP'!H6</f>
        <v>0</v>
      </c>
      <c r="K165" s="359">
        <f>'02-CPP'!I6</f>
        <v>0</v>
      </c>
      <c r="L165" s="359">
        <f>'02-CPP'!J6</f>
        <v>0</v>
      </c>
      <c r="M165" s="359">
        <f>'02-CPP'!K6</f>
        <v>0</v>
      </c>
    </row>
  </sheetData>
  <sheetProtection algorithmName="SHA-512" hashValue="aFrhB/rWmlx0rm8jmyWFDRVHpxj2UwjkLkH6S3wSX02px9lH/KMaM0z8AUU09S2/1m/CKrD/c5dWjvyKKlHsiQ==" saltValue="262U7LO1+356HDM+jKoV4A==" spinCount="100000" sheet="1" formatColumns="0"/>
  <mergeCells count="43">
    <mergeCell ref="A117:M117"/>
    <mergeCell ref="A161:B162"/>
    <mergeCell ref="A158:B159"/>
    <mergeCell ref="A115:B115"/>
    <mergeCell ref="A136:B136"/>
    <mergeCell ref="A137:B137"/>
    <mergeCell ref="A151:B151"/>
    <mergeCell ref="A116:M116"/>
    <mergeCell ref="A16:M16"/>
    <mergeCell ref="A17:M17"/>
    <mergeCell ref="A103:B103"/>
    <mergeCell ref="A99:B99"/>
    <mergeCell ref="A101:B102"/>
    <mergeCell ref="A91:B91"/>
    <mergeCell ref="D42:M42"/>
    <mergeCell ref="A51:M51"/>
    <mergeCell ref="A56:M56"/>
    <mergeCell ref="A57:M57"/>
    <mergeCell ref="A109:M109"/>
    <mergeCell ref="A110:M110"/>
    <mergeCell ref="A111:M111"/>
    <mergeCell ref="A104:B104"/>
    <mergeCell ref="A106:M106"/>
    <mergeCell ref="A107:A108"/>
    <mergeCell ref="B107:B108"/>
    <mergeCell ref="C107:C108"/>
    <mergeCell ref="D107:M107"/>
    <mergeCell ref="A163:B163"/>
    <mergeCell ref="F4:I4"/>
    <mergeCell ref="A1:G1"/>
    <mergeCell ref="A7:H7"/>
    <mergeCell ref="D8:M8"/>
    <mergeCell ref="A79:M79"/>
    <mergeCell ref="B4:C4"/>
    <mergeCell ref="B5:C5"/>
    <mergeCell ref="B3:M3"/>
    <mergeCell ref="B8:B9"/>
    <mergeCell ref="A8:A9"/>
    <mergeCell ref="C8:C9"/>
    <mergeCell ref="A42:A43"/>
    <mergeCell ref="B42:B43"/>
    <mergeCell ref="C42:C43"/>
    <mergeCell ref="A11:M11"/>
  </mergeCells>
  <phoneticPr fontId="29" type="noConversion"/>
  <pageMargins left="0.47244094488188998" right="0.47244094488188998" top="0.222440945" bottom="0.20833333300000001" header="0" footer="0"/>
  <pageSetup paperSize="9" fitToHeight="0" orientation="landscape" blackAndWhite="1" r:id="rId1"/>
  <rowBreaks count="4" manualBreakCount="4">
    <brk id="6" max="16383" man="1"/>
    <brk id="40" max="16383" man="1"/>
    <brk id="78" max="22" man="1"/>
    <brk id="10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13</vt:i4>
      </vt:variant>
      <vt:variant>
        <vt:lpstr>Zone denumite</vt:lpstr>
      </vt:variant>
      <vt:variant>
        <vt:i4>9</vt:i4>
      </vt:variant>
    </vt:vector>
  </HeadingPairs>
  <TitlesOfParts>
    <vt:vector size="22" baseType="lpstr">
      <vt:lpstr>LIST</vt:lpstr>
      <vt:lpstr>0-Instructiuni</vt:lpstr>
      <vt:lpstr>01-Bilant </vt:lpstr>
      <vt:lpstr>02-CPP</vt:lpstr>
      <vt:lpstr>03-Intreprindere in dificultate</vt:lpstr>
      <vt:lpstr>04-Corelare Buget-Deviz</vt:lpstr>
      <vt:lpstr>05-Lista echipam&amp;Lucr</vt:lpstr>
      <vt:lpstr>06-Buget-Categorii si cheltuiel</vt:lpstr>
      <vt:lpstr>07-Proiectii_fin_investitie</vt:lpstr>
      <vt:lpstr>08-Rentabilitatea Investitiei</vt:lpstr>
      <vt:lpstr>09-Indicatori </vt:lpstr>
      <vt:lpstr>10- Export SMIS-A NU SE ANEXA!</vt:lpstr>
      <vt:lpstr>11- Buget Sintetic</vt:lpstr>
      <vt:lpstr>'01-Bilant '!Zona_de_imprimat</vt:lpstr>
      <vt:lpstr>'02-CPP'!Zona_de_imprimat</vt:lpstr>
      <vt:lpstr>'03-Intreprindere in dificultate'!Zona_de_imprimat</vt:lpstr>
      <vt:lpstr>'05-Lista echipam&amp;Lucr'!Zona_de_imprimat</vt:lpstr>
      <vt:lpstr>'07-Proiectii_fin_investitie'!Zona_de_imprimat</vt:lpstr>
      <vt:lpstr>'08-Rentabilitatea Investitiei'!Zona_de_imprimat</vt:lpstr>
      <vt:lpstr>'09-Indicatori '!Zona_de_imprimat</vt:lpstr>
      <vt:lpstr>'0-Instructiuni'!Zona_de_imprimat</vt:lpstr>
      <vt:lpstr>'11- Buget Sintetic'!Zona_de_imprimat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Ioan Levitchi</cp:lastModifiedBy>
  <cp:lastPrinted>2024-03-14T08:41:12Z</cp:lastPrinted>
  <dcterms:created xsi:type="dcterms:W3CDTF">2015-08-05T10:46:20Z</dcterms:created>
  <dcterms:modified xsi:type="dcterms:W3CDTF">2024-03-14T15:12:14Z</dcterms:modified>
</cp:coreProperties>
</file>